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2"/>
  </bookViews>
  <sheets>
    <sheet name="合并" sheetId="1" state="hidden" r:id="rId1"/>
    <sheet name="钢管" sheetId="2" state="hidden" r:id="rId2"/>
    <sheet name="询价表" sheetId="7" r:id="rId3"/>
    <sheet name="Sheet1" sheetId="5" state="hidden" r:id="rId4"/>
    <sheet name="Sheet2" sheetId="6" state="hidden" r:id="rId5"/>
  </sheets>
  <definedNames>
    <definedName name="_xlnm.Print_Area" localSheetId="0">合并!$A$1:$M$24</definedName>
    <definedName name="_xlnm.Print_Titles" localSheetId="0">合并!$1:$4</definedName>
    <definedName name="_xlnm.Print_Titles" localSheetId="2">询价表!$1:$4</definedName>
  </definedNames>
  <calcPr calcId="144525"/>
</workbook>
</file>

<file path=xl/sharedStrings.xml><?xml version="1.0" encoding="utf-8"?>
<sst xmlns="http://schemas.openxmlformats.org/spreadsheetml/2006/main" count="560" uniqueCount="190">
  <si>
    <t>息烽县政府采购实施计划申报备案表</t>
  </si>
  <si>
    <t>申报单位：（公章）</t>
  </si>
  <si>
    <t>申报日期：</t>
  </si>
  <si>
    <t>单位：元</t>
  </si>
  <si>
    <t>序号</t>
  </si>
  <si>
    <t>配置资产名称</t>
  </si>
  <si>
    <t>规格或型号</t>
  </si>
  <si>
    <t>质量要求</t>
  </si>
  <si>
    <t>采购产品主要技术指标</t>
  </si>
  <si>
    <t>计量单位</t>
  </si>
  <si>
    <t>申请配置数量</t>
  </si>
  <si>
    <t>预计单价</t>
  </si>
  <si>
    <t>预计配置金额</t>
  </si>
  <si>
    <t>资金来源</t>
  </si>
  <si>
    <t>财政部门意见</t>
  </si>
  <si>
    <t>备注</t>
  </si>
  <si>
    <t>财政审核金额（元）</t>
  </si>
  <si>
    <t>采购方式</t>
  </si>
  <si>
    <t>一</t>
  </si>
  <si>
    <t>A包</t>
  </si>
  <si>
    <t>热镀锌钢管</t>
  </si>
  <si>
    <t>DN200</t>
  </si>
  <si>
    <t>GB/T3091-2008</t>
  </si>
  <si>
    <t>壁厚6.0mm</t>
  </si>
  <si>
    <t>m</t>
  </si>
  <si>
    <t>省级水资源费黔财农〔2015〕166号</t>
  </si>
  <si>
    <t>含税包运输及卸货人工搬运费</t>
  </si>
  <si>
    <t>二</t>
  </si>
  <si>
    <t>B包</t>
  </si>
  <si>
    <t>PE管</t>
  </si>
  <si>
    <r>
      <rPr>
        <sz val="10"/>
        <rFont val="仿宋_GB2312"/>
        <charset val="134"/>
      </rPr>
      <t>Φ</t>
    </r>
    <r>
      <rPr>
        <sz val="10"/>
        <rFont val="宋体"/>
        <charset val="134"/>
      </rPr>
      <t>110</t>
    </r>
  </si>
  <si>
    <t>GB/T13663-2000</t>
  </si>
  <si>
    <t>pe100级，公称压力1.6MPa</t>
  </si>
  <si>
    <t>Φ90</t>
  </si>
  <si>
    <t>Φ75</t>
  </si>
  <si>
    <t>Φ63</t>
  </si>
  <si>
    <t>Φ50</t>
  </si>
  <si>
    <t>Φ40</t>
  </si>
  <si>
    <t>Φ20</t>
  </si>
  <si>
    <t>合计</t>
  </si>
  <si>
    <t>资产配置申请单位</t>
  </si>
  <si>
    <t>主管单位意见(公章）</t>
  </si>
  <si>
    <t>财政部门</t>
  </si>
  <si>
    <t xml:space="preserve">  </t>
  </si>
  <si>
    <t>经办人：      负责人：</t>
  </si>
  <si>
    <t>经办人：</t>
  </si>
  <si>
    <t>负责人：</t>
  </si>
  <si>
    <t>科室负责人：</t>
  </si>
  <si>
    <t>年  月   日</t>
  </si>
  <si>
    <t>联系电话：</t>
  </si>
  <si>
    <t>领表人：</t>
  </si>
  <si>
    <t>领表时间：</t>
  </si>
  <si>
    <t>含税包运输</t>
  </si>
  <si>
    <t>九庄片区水厂水质提升改造项目采购询价表</t>
  </si>
  <si>
    <t>报价单位（盖章）：</t>
  </si>
  <si>
    <t>询价日期：</t>
  </si>
  <si>
    <t>配置数量</t>
  </si>
  <si>
    <t>供应商报价(元)</t>
  </si>
  <si>
    <t>合计金额(元)</t>
  </si>
  <si>
    <t>风吹坡水厂</t>
  </si>
  <si>
    <t>油漆</t>
  </si>
  <si>
    <t>1、油漆采购；
2、原设备打磨除锈；
3、原设备内部隔板补漏；
4、重新刷漆。</t>
  </si>
  <si>
    <t>H06-14铁红环氧底漆（双组份）
C04-42海蓝醇酸磁漆
H55-30白环氧饮水内壁涂料</t>
  </si>
  <si>
    <t>满足国标或行业技术标准</t>
  </si>
  <si>
    <t>项</t>
  </si>
  <si>
    <t>含：1.设备外部两道底漆，两道天蓝色面漆；
2.设备内部两道底漆，两道卫生漆；3.补漏钢板采用6mm钢板。</t>
  </si>
  <si>
    <t>石英砂滤料</t>
  </si>
  <si>
    <t>粒径 ：1-32mm</t>
  </si>
  <si>
    <t>水过滤后浑浊度(NTU-散射浊度单位) 在1以下</t>
  </si>
  <si>
    <t>吨</t>
  </si>
  <si>
    <t>含：1.原有设备内石英砂滤料清掏；2.新石英砂滤料装填；3.运行调试；4.垃圾清运及处置；5.运输费。</t>
  </si>
  <si>
    <t>不锈钢滤网</t>
  </si>
  <si>
    <t>18目</t>
  </si>
  <si>
    <t>S304不锈钢</t>
  </si>
  <si>
    <t>m²</t>
  </si>
  <si>
    <t>含：1.原有损毁不锈钢滤网拆除；2.新不锈钢滤网安装、运行调试；3、新不锈钢网加固；4.垃圾清运及处置。</t>
  </si>
  <si>
    <t>聚丙烯斜管</t>
  </si>
  <si>
    <t>φ35</t>
  </si>
  <si>
    <t>PP材质</t>
  </si>
  <si>
    <t>含：1.原斜管支架及斜管拆除；2.斜管支架安装；3.斜管采购；4.斜管运输、安装、调试；5.斜管支架采用8#槽钢及14#螺纹钢；6.垃圾清运及处置。</t>
  </si>
  <si>
    <t>排泥管道</t>
  </si>
  <si>
    <t>DN150</t>
  </si>
  <si>
    <t>镀锌钢管</t>
  </si>
  <si>
    <t>组</t>
  </si>
  <si>
    <t>含阀门、法兰片、螺丝胶垫油漆及安装。</t>
  </si>
  <si>
    <t>混凝剂投药装置</t>
  </si>
  <si>
    <t>TDY-1000</t>
  </si>
  <si>
    <t>含1000LPE桶1个，0.37KW搅拌机1台，药剂投加装置含架子1个，170L机械隔膜投加泵1台，背压阀1个，安全阀1个，过滤器1个，阻尼器1个，房间内连接管道。</t>
  </si>
  <si>
    <t>套</t>
  </si>
  <si>
    <t>含：1.原有设备拆除；2.采购运输安装调试。</t>
  </si>
  <si>
    <t>干坝水厂</t>
  </si>
  <si>
    <t>设备连接管</t>
  </si>
  <si>
    <t>DN100</t>
  </si>
  <si>
    <t>采购DN100钢管，包含管道更换、重新刷漆。</t>
  </si>
  <si>
    <t>粒径：1-32mm</t>
  </si>
  <si>
    <t>全自动次氯酸钠制备及投加装置</t>
  </si>
  <si>
    <t>有效氯产量：100g/h ，含主机、盐水配制系统、软水系统、储药筒、次氯酸钠投加系统、自动酸洗系统等。</t>
  </si>
  <si>
    <t>产药有效氯浓度：
6000—8000ppm</t>
  </si>
  <si>
    <t>三</t>
  </si>
  <si>
    <t>红星水厂</t>
  </si>
  <si>
    <t>1、油漆采购；
2、原设备打磨除锈；
3、原设备内部隔板更换；
4、重新刷漆。</t>
  </si>
  <si>
    <t>含：1.设备内部两道底漆，两道卫生漆；
2.隔板采用6mm钢板。</t>
  </si>
  <si>
    <t>次氯酸钠电极</t>
  </si>
  <si>
    <t>1.0号/配套100克/h设备</t>
  </si>
  <si>
    <t>钛电极</t>
  </si>
  <si>
    <t>台</t>
  </si>
  <si>
    <t>含：1.拆除原有电极，新安装及调试；2.垃圾清运及处置。</t>
  </si>
  <si>
    <t>四</t>
  </si>
  <si>
    <t>贵子箐水厂</t>
  </si>
  <si>
    <t>有效氯产量：200g/h ，含主机、盐水配制系统、软水系统、储药筒、次氯酸钠投加系统、自动酸洗系统等。</t>
  </si>
  <si>
    <r>
      <rPr>
        <b/>
        <sz val="14"/>
        <rFont val="宋体"/>
        <charset val="134"/>
      </rPr>
      <t>供货安装期</t>
    </r>
    <r>
      <rPr>
        <b/>
        <u/>
        <sz val="14"/>
        <rFont val="方正兰亭黑_GBK"/>
        <charset val="134"/>
      </rPr>
      <t xml:space="preserve">       </t>
    </r>
    <r>
      <rPr>
        <b/>
        <sz val="14"/>
        <rFont val="宋体"/>
        <charset val="134"/>
      </rPr>
      <t>日</t>
    </r>
  </si>
  <si>
    <t>注意事项：1.报价的最高控制价为30.8675万元；
          2.所有商品报价含税费、装卸费、运输费、售后服务费、安装费、运行调试费、垃圾清运处置费等；
          3.所供产品为合格产品，有国标标准的要满足国标标准，没有国标标准的要满足行业标准；
          4.中标后50天内完成购采物资的供货和安装、运行调试工作，本工程不支付预付款，采购设备或材料到达工地现场后，可按完成进度投资的80%拨付进度款，但中标单位不能因资金支付推迟工期或售后服务不到位情况。否则，推迟工期每天按合同款价的5%、售后服务不到位按1000元/次支付违约金，并保约留责任追究的权利。
          5.价款结算最终以实际供货量据实结算，但不能超合同价。</t>
  </si>
  <si>
    <t>法定代表人（或授权人）签字：</t>
  </si>
  <si>
    <t>预计 单价</t>
  </si>
  <si>
    <t>压力补偿滴头</t>
  </si>
  <si>
    <t>流量4L/h</t>
  </si>
  <si>
    <t>符合GB/T19812.2-2005等相关规范要求</t>
  </si>
  <si>
    <t>公称压力400kPa</t>
  </si>
  <si>
    <t>个</t>
  </si>
  <si>
    <t>叠片式过滤器</t>
  </si>
  <si>
    <t>进出水口口径DN75</t>
  </si>
  <si>
    <t>符合GB/T18690.3-2002等相关规范要求</t>
  </si>
  <si>
    <t>过滤精度120幕</t>
  </si>
  <si>
    <t>进出水口口径DN110</t>
  </si>
  <si>
    <t>进出水口口径DN63</t>
  </si>
  <si>
    <t>等径直通pe热熔管件</t>
  </si>
  <si>
    <t>S20</t>
  </si>
  <si>
    <t>符合GB/T13663.2-2005等相关国家标准</t>
  </si>
  <si>
    <t>S40</t>
  </si>
  <si>
    <t>S50</t>
  </si>
  <si>
    <t>S63</t>
  </si>
  <si>
    <t>S75</t>
  </si>
  <si>
    <t xml:space="preserve"> </t>
  </si>
  <si>
    <t>S90</t>
  </si>
  <si>
    <t>S110</t>
  </si>
  <si>
    <t>异径三通pe热熔管件</t>
  </si>
  <si>
    <t>T110-90</t>
  </si>
  <si>
    <t>T110-75</t>
  </si>
  <si>
    <t>T110-63</t>
  </si>
  <si>
    <t>T110-50</t>
  </si>
  <si>
    <t>T90-75</t>
  </si>
  <si>
    <t>T90-63</t>
  </si>
  <si>
    <t>T90-50</t>
  </si>
  <si>
    <t>T90-40</t>
  </si>
  <si>
    <t>T75-63</t>
  </si>
  <si>
    <t>T75-50</t>
  </si>
  <si>
    <t>T75-40</t>
  </si>
  <si>
    <t>T63-50</t>
  </si>
  <si>
    <t>T63-40</t>
  </si>
  <si>
    <t>T63-20</t>
  </si>
  <si>
    <t>T50-40</t>
  </si>
  <si>
    <t>T50-20</t>
  </si>
  <si>
    <t>T40-20</t>
  </si>
  <si>
    <t>等径三通</t>
  </si>
  <si>
    <t>T110</t>
  </si>
  <si>
    <t>T90</t>
  </si>
  <si>
    <t>T75</t>
  </si>
  <si>
    <t>T63</t>
  </si>
  <si>
    <t>T50</t>
  </si>
  <si>
    <t>T40</t>
  </si>
  <si>
    <t>T20</t>
  </si>
  <si>
    <t>等径90°弯头</t>
  </si>
  <si>
    <t>L110-90°</t>
  </si>
  <si>
    <t>L90-90°</t>
  </si>
  <si>
    <t>L75-90°</t>
  </si>
  <si>
    <t>L63-90°</t>
  </si>
  <si>
    <t>L50-90°</t>
  </si>
  <si>
    <t>L40-90°</t>
  </si>
  <si>
    <t>L20-90°</t>
  </si>
  <si>
    <t>等径45°弯头</t>
  </si>
  <si>
    <t>L110-45°</t>
  </si>
  <si>
    <t>L90-45°</t>
  </si>
  <si>
    <t>L75-45°</t>
  </si>
  <si>
    <t>L63-45°</t>
  </si>
  <si>
    <t>L50-45°</t>
  </si>
  <si>
    <t>L40-45°</t>
  </si>
  <si>
    <t>L20-45°</t>
  </si>
  <si>
    <t>法兰软密封闸阀</t>
  </si>
  <si>
    <t>D110</t>
  </si>
  <si>
    <t>公称压力1.0Mpa,提供法兰片等   零配件</t>
  </si>
  <si>
    <t>D90</t>
  </si>
  <si>
    <t>D75</t>
  </si>
  <si>
    <t>D63</t>
  </si>
  <si>
    <t>D50</t>
  </si>
  <si>
    <t>截止阀</t>
  </si>
  <si>
    <t>D40</t>
  </si>
  <si>
    <t>符合GB/T13663.2-2005及pe管件等相关国家标准</t>
  </si>
  <si>
    <t>塑料材质</t>
  </si>
  <si>
    <t>D20</t>
  </si>
  <si>
    <t>经办人：     负责人：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</si>
</sst>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mmm/yy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仿宋_GB2312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color rgb="FF000000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35369"/>
      <name val="宋体"/>
      <charset val="134"/>
    </font>
    <font>
      <sz val="11"/>
      <color rgb="FFFF0000"/>
      <name val="宋体"/>
      <charset val="134"/>
    </font>
    <font>
      <b/>
      <sz val="18"/>
      <color rgb="FF435369"/>
      <name val="宋体"/>
      <charset val="134"/>
    </font>
    <font>
      <i/>
      <sz val="11"/>
      <color rgb="FF808080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b/>
      <u/>
      <sz val="14"/>
      <name val="方正兰亭黑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E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49">
    <xf numFmtId="0" fontId="0" fillId="0" borderId="0">
      <alignment vertical="center"/>
    </xf>
    <xf numFmtId="42" fontId="0" fillId="0" borderId="0" applyProtection="0">
      <alignment vertical="center"/>
    </xf>
    <xf numFmtId="0" fontId="7" fillId="3" borderId="0" applyProtection="0">
      <alignment vertical="center"/>
    </xf>
    <xf numFmtId="0" fontId="17" fillId="4" borderId="13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7" fillId="5" borderId="0" applyProtection="0">
      <alignment vertical="center"/>
    </xf>
    <xf numFmtId="0" fontId="18" fillId="6" borderId="0" applyProtection="0">
      <alignment vertical="center"/>
    </xf>
    <xf numFmtId="43" fontId="0" fillId="0" borderId="0" applyProtection="0">
      <alignment vertical="center"/>
    </xf>
    <xf numFmtId="0" fontId="19" fillId="7" borderId="0" applyProtection="0">
      <alignment vertical="center"/>
    </xf>
    <xf numFmtId="0" fontId="20" fillId="0" borderId="0" applyProtection="0">
      <alignment vertical="center"/>
    </xf>
    <xf numFmtId="9" fontId="0" fillId="0" borderId="0" applyProtection="0">
      <alignment vertical="center"/>
    </xf>
    <xf numFmtId="0" fontId="21" fillId="0" borderId="0" applyProtection="0">
      <alignment vertical="center"/>
    </xf>
    <xf numFmtId="0" fontId="7" fillId="8" borderId="14" applyProtection="0">
      <alignment vertical="center"/>
    </xf>
    <xf numFmtId="0" fontId="19" fillId="9" borderId="0" applyProtection="0">
      <alignment vertical="center"/>
    </xf>
    <xf numFmtId="0" fontId="22" fillId="0" borderId="0" applyProtection="0">
      <alignment vertical="center"/>
    </xf>
    <xf numFmtId="0" fontId="23" fillId="0" borderId="0" applyProtection="0">
      <alignment vertical="center"/>
    </xf>
    <xf numFmtId="0" fontId="24" fillId="0" borderId="0" applyProtection="0">
      <alignment vertical="center"/>
    </xf>
    <xf numFmtId="0" fontId="25" fillId="0" borderId="0" applyProtection="0">
      <alignment vertical="center"/>
    </xf>
    <xf numFmtId="0" fontId="26" fillId="0" borderId="15" applyProtection="0">
      <alignment vertical="center"/>
    </xf>
    <xf numFmtId="0" fontId="27" fillId="0" borderId="15" applyProtection="0">
      <alignment vertical="center"/>
    </xf>
    <xf numFmtId="0" fontId="19" fillId="10" borderId="0" applyProtection="0">
      <alignment vertical="center"/>
    </xf>
    <xf numFmtId="0" fontId="22" fillId="0" borderId="16" applyProtection="0">
      <alignment vertical="center"/>
    </xf>
    <xf numFmtId="0" fontId="19" fillId="11" borderId="0" applyProtection="0">
      <alignment vertical="center"/>
    </xf>
    <xf numFmtId="0" fontId="28" fillId="12" borderId="17" applyProtection="0">
      <alignment vertical="center"/>
    </xf>
    <xf numFmtId="0" fontId="29" fillId="12" borderId="13" applyProtection="0">
      <alignment vertical="center"/>
    </xf>
    <xf numFmtId="0" fontId="30" fillId="13" borderId="18" applyProtection="0">
      <alignment vertical="center"/>
    </xf>
    <xf numFmtId="0" fontId="7" fillId="14" borderId="0" applyProtection="0">
      <alignment vertical="center"/>
    </xf>
    <xf numFmtId="0" fontId="19" fillId="15" borderId="0" applyProtection="0">
      <alignment vertical="center"/>
    </xf>
    <xf numFmtId="0" fontId="31" fillId="0" borderId="19" applyProtection="0">
      <alignment vertical="center"/>
    </xf>
    <xf numFmtId="0" fontId="32" fillId="0" borderId="20" applyProtection="0">
      <alignment vertical="center"/>
    </xf>
    <xf numFmtId="0" fontId="33" fillId="16" borderId="0" applyProtection="0">
      <alignment vertical="center"/>
    </xf>
    <xf numFmtId="0" fontId="34" fillId="17" borderId="0" applyProtection="0">
      <alignment vertical="center"/>
    </xf>
    <xf numFmtId="0" fontId="7" fillId="18" borderId="0" applyProtection="0">
      <alignment vertical="center"/>
    </xf>
    <xf numFmtId="0" fontId="19" fillId="19" borderId="0" applyProtection="0">
      <alignment vertical="center"/>
    </xf>
    <xf numFmtId="0" fontId="7" fillId="20" borderId="0" applyProtection="0">
      <alignment vertical="center"/>
    </xf>
    <xf numFmtId="0" fontId="7" fillId="21" borderId="0" applyProtection="0">
      <alignment vertical="center"/>
    </xf>
    <xf numFmtId="0" fontId="7" fillId="22" borderId="0" applyProtection="0">
      <alignment vertical="center"/>
    </xf>
    <xf numFmtId="0" fontId="7" fillId="23" borderId="0" applyProtection="0">
      <alignment vertical="center"/>
    </xf>
    <xf numFmtId="0" fontId="19" fillId="13" borderId="0" applyProtection="0">
      <alignment vertical="center"/>
    </xf>
    <xf numFmtId="0" fontId="19" fillId="24" borderId="0" applyProtection="0">
      <alignment vertical="center"/>
    </xf>
    <xf numFmtId="0" fontId="7" fillId="25" borderId="0" applyProtection="0">
      <alignment vertical="center"/>
    </xf>
    <xf numFmtId="0" fontId="7" fillId="26" borderId="0" applyProtection="0">
      <alignment vertical="center"/>
    </xf>
    <xf numFmtId="0" fontId="19" fillId="27" borderId="0" applyProtection="0">
      <alignment vertical="center"/>
    </xf>
    <xf numFmtId="0" fontId="7" fillId="28" borderId="0" applyProtection="0">
      <alignment vertical="center"/>
    </xf>
    <xf numFmtId="0" fontId="19" fillId="29" borderId="0" applyProtection="0">
      <alignment vertical="center"/>
    </xf>
    <xf numFmtId="0" fontId="19" fillId="30" borderId="0" applyProtection="0">
      <alignment vertical="center"/>
    </xf>
    <xf numFmtId="0" fontId="7" fillId="31" borderId="0" applyProtection="0">
      <alignment vertical="center"/>
    </xf>
    <xf numFmtId="0" fontId="19" fillId="32" borderId="0" applyProtection="0">
      <alignment vertical="center"/>
    </xf>
  </cellStyleXfs>
  <cellXfs count="10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1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177" fontId="16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78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zoomScale="60" zoomScaleNormal="60" workbookViewId="0">
      <pane xSplit="6" ySplit="9" topLeftCell="G10" activePane="bottomRight" state="frozen"/>
      <selection/>
      <selection pane="topRight"/>
      <selection pane="bottomLeft"/>
      <selection pane="bottomRight" activeCell="P9" sqref="P9"/>
    </sheetView>
  </sheetViews>
  <sheetFormatPr defaultColWidth="9" defaultRowHeight="14.25"/>
  <cols>
    <col min="1" max="1" width="4.75" customWidth="1"/>
    <col min="2" max="2" width="12.375" customWidth="1"/>
    <col min="3" max="3" width="10" customWidth="1"/>
    <col min="4" max="4" width="13.75" customWidth="1"/>
    <col min="5" max="5" width="14.125" customWidth="1"/>
    <col min="6" max="6" width="5.25" customWidth="1"/>
    <col min="7" max="7" width="6.5" customWidth="1"/>
    <col min="8" max="8" width="5.125" customWidth="1"/>
    <col min="9" max="9" width="8.625" customWidth="1"/>
    <col min="10" max="10" width="12.25" customWidth="1"/>
    <col min="11" max="11" width="11.875" customWidth="1"/>
    <col min="12" max="12" width="8.25" customWidth="1"/>
    <col min="13" max="13" width="8.125" customWidth="1"/>
    <col min="17" max="17" width="12.625" customWidth="1"/>
  </cols>
  <sheetData>
    <row r="1" s="70" customFormat="1" ht="25.5" customHeight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="70" customFormat="1" ht="18.75" customHeight="1" spans="1:10">
      <c r="A2" s="70" t="s">
        <v>1</v>
      </c>
      <c r="E2" s="70" t="s">
        <v>2</v>
      </c>
      <c r="J2" s="70" t="s">
        <v>3</v>
      </c>
    </row>
    <row r="3" s="71" customFormat="1" ht="22.5" customHeight="1" spans="1:13">
      <c r="A3" s="76" t="s">
        <v>4</v>
      </c>
      <c r="B3" s="76" t="s">
        <v>5</v>
      </c>
      <c r="C3" s="76" t="s">
        <v>6</v>
      </c>
      <c r="D3" s="76" t="s">
        <v>7</v>
      </c>
      <c r="E3" s="76" t="s">
        <v>8</v>
      </c>
      <c r="F3" s="76" t="s">
        <v>9</v>
      </c>
      <c r="G3" s="77" t="s">
        <v>10</v>
      </c>
      <c r="H3" s="76" t="s">
        <v>11</v>
      </c>
      <c r="I3" s="76" t="s">
        <v>12</v>
      </c>
      <c r="J3" s="76" t="s">
        <v>13</v>
      </c>
      <c r="K3" s="88" t="s">
        <v>14</v>
      </c>
      <c r="L3" s="88"/>
      <c r="M3" s="88" t="s">
        <v>15</v>
      </c>
    </row>
    <row r="4" s="71" customFormat="1" ht="24" customHeight="1" spans="1:13">
      <c r="A4" s="78"/>
      <c r="B4" s="78"/>
      <c r="C4" s="78"/>
      <c r="D4" s="78"/>
      <c r="E4" s="78"/>
      <c r="F4" s="78"/>
      <c r="G4" s="79"/>
      <c r="H4" s="78"/>
      <c r="I4" s="78"/>
      <c r="J4" s="78"/>
      <c r="K4" s="83" t="s">
        <v>16</v>
      </c>
      <c r="L4" s="88" t="s">
        <v>17</v>
      </c>
      <c r="M4" s="88"/>
    </row>
    <row r="5" s="72" customFormat="1" ht="24" customHeight="1" spans="1:17">
      <c r="A5" s="80" t="s">
        <v>18</v>
      </c>
      <c r="B5" s="80" t="s">
        <v>19</v>
      </c>
      <c r="C5" s="80"/>
      <c r="D5" s="80"/>
      <c r="E5" s="80"/>
      <c r="F5" s="80"/>
      <c r="G5" s="81"/>
      <c r="H5" s="80"/>
      <c r="I5" s="80">
        <f>I6</f>
        <v>513435</v>
      </c>
      <c r="J5" s="89"/>
      <c r="K5" s="85"/>
      <c r="L5" s="90"/>
      <c r="M5" s="90"/>
      <c r="Q5" s="98"/>
    </row>
    <row r="6" s="70" customFormat="1" ht="35.1" customHeight="1" spans="1:13">
      <c r="A6" s="82">
        <v>1</v>
      </c>
      <c r="B6" s="83" t="s">
        <v>20</v>
      </c>
      <c r="C6" s="83" t="s">
        <v>21</v>
      </c>
      <c r="D6" s="83" t="s">
        <v>22</v>
      </c>
      <c r="E6" s="83" t="s">
        <v>23</v>
      </c>
      <c r="F6" s="82" t="s">
        <v>24</v>
      </c>
      <c r="G6" s="82">
        <v>2633</v>
      </c>
      <c r="H6" s="82">
        <v>195</v>
      </c>
      <c r="I6" s="82">
        <f>H6*G6</f>
        <v>513435</v>
      </c>
      <c r="J6" s="77" t="s">
        <v>25</v>
      </c>
      <c r="K6" s="82"/>
      <c r="L6" s="82"/>
      <c r="M6" s="91" t="s">
        <v>26</v>
      </c>
    </row>
    <row r="7" s="73" customFormat="1" ht="35.1" customHeight="1" spans="1:17">
      <c r="A7" s="84" t="s">
        <v>27</v>
      </c>
      <c r="B7" s="85" t="s">
        <v>28</v>
      </c>
      <c r="C7" s="85"/>
      <c r="D7" s="85"/>
      <c r="E7" s="85"/>
      <c r="F7" s="84"/>
      <c r="G7" s="84"/>
      <c r="H7" s="84"/>
      <c r="I7" s="84">
        <f>SUM(I8:I14)</f>
        <v>514551</v>
      </c>
      <c r="J7" s="92"/>
      <c r="K7" s="84"/>
      <c r="L7" s="84"/>
      <c r="M7" s="93"/>
      <c r="Q7" s="98"/>
    </row>
    <row r="8" s="70" customFormat="1" ht="30" customHeight="1" spans="1:13">
      <c r="A8" s="82">
        <v>1</v>
      </c>
      <c r="B8" s="83" t="s">
        <v>29</v>
      </c>
      <c r="C8" s="86" t="s">
        <v>30</v>
      </c>
      <c r="D8" s="83" t="s">
        <v>31</v>
      </c>
      <c r="E8" s="83" t="s">
        <v>32</v>
      </c>
      <c r="F8" s="82" t="s">
        <v>24</v>
      </c>
      <c r="G8" s="82">
        <f>427+249+560</f>
        <v>1236</v>
      </c>
      <c r="H8" s="82">
        <v>40</v>
      </c>
      <c r="I8" s="82">
        <f t="shared" ref="I8:I14" si="0">H8*G8</f>
        <v>49440</v>
      </c>
      <c r="J8" s="94"/>
      <c r="K8" s="95"/>
      <c r="L8" s="95"/>
      <c r="M8" s="91"/>
    </row>
    <row r="9" ht="30" customHeight="1" spans="1:13">
      <c r="A9" s="11">
        <v>2</v>
      </c>
      <c r="B9" s="9" t="s">
        <v>29</v>
      </c>
      <c r="C9" s="9" t="s">
        <v>33</v>
      </c>
      <c r="D9" s="83" t="s">
        <v>31</v>
      </c>
      <c r="E9" s="9" t="s">
        <v>32</v>
      </c>
      <c r="F9" s="11" t="s">
        <v>24</v>
      </c>
      <c r="G9" s="11">
        <v>1176</v>
      </c>
      <c r="H9" s="11">
        <v>36</v>
      </c>
      <c r="I9" s="11">
        <f t="shared" si="0"/>
        <v>42336</v>
      </c>
      <c r="J9" s="96"/>
      <c r="K9" s="53"/>
      <c r="L9" s="53"/>
      <c r="M9" s="91"/>
    </row>
    <row r="10" s="74" customFormat="1" ht="30" customHeight="1" spans="1:13">
      <c r="A10" s="82">
        <v>3</v>
      </c>
      <c r="B10" s="9" t="s">
        <v>29</v>
      </c>
      <c r="C10" s="9" t="s">
        <v>34</v>
      </c>
      <c r="D10" s="83" t="s">
        <v>31</v>
      </c>
      <c r="E10" s="9" t="s">
        <v>32</v>
      </c>
      <c r="F10" s="11" t="s">
        <v>24</v>
      </c>
      <c r="G10" s="11">
        <v>2058</v>
      </c>
      <c r="H10" s="8">
        <v>25.5</v>
      </c>
      <c r="I10" s="11">
        <f t="shared" si="0"/>
        <v>52479</v>
      </c>
      <c r="J10" s="96"/>
      <c r="K10" s="8"/>
      <c r="L10" s="8"/>
      <c r="M10" s="91"/>
    </row>
    <row r="11" s="74" customFormat="1" ht="30" customHeight="1" spans="1:17">
      <c r="A11" s="11">
        <v>4</v>
      </c>
      <c r="B11" s="9" t="s">
        <v>29</v>
      </c>
      <c r="C11" s="9" t="s">
        <v>35</v>
      </c>
      <c r="D11" s="83" t="s">
        <v>31</v>
      </c>
      <c r="E11" s="9" t="s">
        <v>32</v>
      </c>
      <c r="F11" s="11" t="s">
        <v>24</v>
      </c>
      <c r="G11" s="11">
        <f>415+1033+2056</f>
        <v>3504</v>
      </c>
      <c r="H11" s="8">
        <v>18</v>
      </c>
      <c r="I11" s="11">
        <f t="shared" si="0"/>
        <v>63072</v>
      </c>
      <c r="J11" s="96"/>
      <c r="K11" s="8"/>
      <c r="L11" s="8"/>
      <c r="M11" s="91"/>
      <c r="Q11" s="74">
        <f>1231/6</f>
        <v>205.166666666667</v>
      </c>
    </row>
    <row r="12" s="74" customFormat="1" ht="30" customHeight="1" spans="1:17">
      <c r="A12" s="82">
        <v>5</v>
      </c>
      <c r="B12" s="9" t="s">
        <v>29</v>
      </c>
      <c r="C12" s="9" t="s">
        <v>36</v>
      </c>
      <c r="D12" s="83" t="s">
        <v>31</v>
      </c>
      <c r="E12" s="9" t="s">
        <v>32</v>
      </c>
      <c r="F12" s="11" t="s">
        <v>24</v>
      </c>
      <c r="G12" s="11">
        <f>1014+4998+300</f>
        <v>6312</v>
      </c>
      <c r="H12" s="8">
        <v>12</v>
      </c>
      <c r="I12" s="11">
        <f t="shared" si="0"/>
        <v>75744</v>
      </c>
      <c r="J12" s="96"/>
      <c r="K12" s="8"/>
      <c r="L12" s="8"/>
      <c r="M12" s="91"/>
      <c r="Q12" s="74">
        <f>206*6</f>
        <v>1236</v>
      </c>
    </row>
    <row r="13" s="74" customFormat="1" ht="30" customHeight="1" spans="1:17">
      <c r="A13" s="11">
        <v>6</v>
      </c>
      <c r="B13" s="9" t="s">
        <v>29</v>
      </c>
      <c r="C13" s="9" t="s">
        <v>37</v>
      </c>
      <c r="D13" s="83" t="s">
        <v>31</v>
      </c>
      <c r="E13" s="9" t="s">
        <v>32</v>
      </c>
      <c r="F13" s="11" t="s">
        <v>24</v>
      </c>
      <c r="G13" s="11">
        <v>800</v>
      </c>
      <c r="H13" s="8">
        <v>7.6</v>
      </c>
      <c r="I13" s="11">
        <f t="shared" si="0"/>
        <v>6080</v>
      </c>
      <c r="J13" s="96"/>
      <c r="K13" s="8"/>
      <c r="L13" s="8"/>
      <c r="M13" s="91"/>
      <c r="Q13" s="74">
        <f>1172/6</f>
        <v>195.333333333333</v>
      </c>
    </row>
    <row r="14" s="74" customFormat="1" ht="30" customHeight="1" spans="1:17">
      <c r="A14" s="82">
        <v>7</v>
      </c>
      <c r="B14" s="9" t="s">
        <v>29</v>
      </c>
      <c r="C14" s="9" t="s">
        <v>38</v>
      </c>
      <c r="D14" s="83" t="s">
        <v>31</v>
      </c>
      <c r="E14" s="9" t="s">
        <v>32</v>
      </c>
      <c r="F14" s="11" t="s">
        <v>24</v>
      </c>
      <c r="G14" s="11">
        <f>98000</f>
        <v>98000</v>
      </c>
      <c r="H14" s="8">
        <v>2.3</v>
      </c>
      <c r="I14" s="11">
        <f t="shared" si="0"/>
        <v>225400</v>
      </c>
      <c r="J14" s="96"/>
      <c r="K14" s="8"/>
      <c r="L14" s="8"/>
      <c r="M14" s="91"/>
      <c r="Q14" s="74">
        <f>196*6</f>
        <v>1176</v>
      </c>
    </row>
    <row r="15" ht="35.1" customHeight="1" spans="1:17">
      <c r="A15" s="53" t="s">
        <v>39</v>
      </c>
      <c r="B15" s="54"/>
      <c r="C15" s="53"/>
      <c r="D15" s="53"/>
      <c r="E15" s="53"/>
      <c r="F15" s="53"/>
      <c r="G15" s="53"/>
      <c r="H15" s="53"/>
      <c r="I15" s="97">
        <f>I7+I5</f>
        <v>1027986</v>
      </c>
      <c r="J15" s="53"/>
      <c r="K15" s="53"/>
      <c r="L15" s="53"/>
      <c r="M15" s="53"/>
      <c r="Q15">
        <f>2056/6</f>
        <v>342.666666666667</v>
      </c>
    </row>
    <row r="16" ht="25.5" customHeight="1" spans="1:17">
      <c r="A16" s="55" t="s">
        <v>40</v>
      </c>
      <c r="B16" s="56"/>
      <c r="C16" s="56"/>
      <c r="D16" s="13" t="s">
        <v>41</v>
      </c>
      <c r="E16" s="14"/>
      <c r="F16" s="14"/>
      <c r="G16" s="57"/>
      <c r="H16" s="55" t="s">
        <v>42</v>
      </c>
      <c r="I16" s="56"/>
      <c r="J16" s="56"/>
      <c r="K16" s="56"/>
      <c r="L16" s="56"/>
      <c r="M16" s="22"/>
      <c r="Q16">
        <f>343*6</f>
        <v>2058</v>
      </c>
    </row>
    <row r="17" ht="20.25" customHeight="1" spans="1:17">
      <c r="A17" s="13"/>
      <c r="B17" s="14"/>
      <c r="C17" s="14"/>
      <c r="D17" s="13"/>
      <c r="E17" s="14"/>
      <c r="F17" s="14"/>
      <c r="G17" s="15"/>
      <c r="H17" s="14"/>
      <c r="I17" s="14"/>
      <c r="J17" s="14"/>
      <c r="K17" s="14" t="s">
        <v>43</v>
      </c>
      <c r="L17" s="14"/>
      <c r="M17" s="15"/>
      <c r="Q17">
        <f>3504/6</f>
        <v>584</v>
      </c>
    </row>
    <row r="18" spans="1:17">
      <c r="A18" s="58"/>
      <c r="B18" s="59"/>
      <c r="C18" s="59"/>
      <c r="D18" s="58"/>
      <c r="E18" s="59"/>
      <c r="F18" s="59"/>
      <c r="G18" s="60"/>
      <c r="H18" s="59"/>
      <c r="I18" s="59"/>
      <c r="J18" s="59"/>
      <c r="K18" s="59"/>
      <c r="L18" s="59"/>
      <c r="M18" s="60"/>
      <c r="Q18" s="99">
        <f>6308/6</f>
        <v>1051.33333333333</v>
      </c>
    </row>
    <row r="19" spans="1:17">
      <c r="A19" s="58"/>
      <c r="B19" s="59"/>
      <c r="C19" s="59"/>
      <c r="D19" s="58"/>
      <c r="E19" s="59"/>
      <c r="F19" s="59"/>
      <c r="G19" s="60"/>
      <c r="H19" s="59"/>
      <c r="I19" s="59"/>
      <c r="J19" s="59"/>
      <c r="K19" s="59"/>
      <c r="L19" s="59"/>
      <c r="M19" s="60"/>
      <c r="Q19">
        <f>6308/6</f>
        <v>1051.33333333333</v>
      </c>
    </row>
    <row r="20" spans="1:17">
      <c r="A20" s="13"/>
      <c r="B20" s="14"/>
      <c r="C20" s="14"/>
      <c r="D20" s="58"/>
      <c r="E20" s="59"/>
      <c r="F20" s="59"/>
      <c r="G20" s="60"/>
      <c r="H20" s="59"/>
      <c r="I20" s="59"/>
      <c r="J20" s="59"/>
      <c r="K20" s="59"/>
      <c r="L20" s="59"/>
      <c r="M20" s="60"/>
      <c r="Q20">
        <f>1052*6</f>
        <v>6312</v>
      </c>
    </row>
    <row r="21" spans="1:13">
      <c r="A21" s="58"/>
      <c r="B21" s="59"/>
      <c r="C21" s="59"/>
      <c r="D21" s="58"/>
      <c r="E21" s="59"/>
      <c r="F21" s="59"/>
      <c r="G21" s="60"/>
      <c r="H21" s="59"/>
      <c r="I21" s="59"/>
      <c r="J21" s="59"/>
      <c r="K21" s="59"/>
      <c r="L21" s="59"/>
      <c r="M21" s="60"/>
    </row>
    <row r="22" ht="22.5" customHeight="1" spans="1:13">
      <c r="A22" s="87" t="s">
        <v>44</v>
      </c>
      <c r="B22" s="23"/>
      <c r="C22" s="23"/>
      <c r="D22" s="58" t="s">
        <v>45</v>
      </c>
      <c r="E22" s="1" t="s">
        <v>46</v>
      </c>
      <c r="G22" s="60"/>
      <c r="H22" s="59" t="s">
        <v>45</v>
      </c>
      <c r="J22" s="65" t="s">
        <v>47</v>
      </c>
      <c r="K22" s="59"/>
      <c r="L22" s="66" t="s">
        <v>46</v>
      </c>
      <c r="M22" s="67"/>
    </row>
    <row r="23" ht="21" customHeight="1" spans="1:13">
      <c r="A23" s="61"/>
      <c r="B23" s="25" t="s">
        <v>48</v>
      </c>
      <c r="C23" s="62"/>
      <c r="D23" s="61"/>
      <c r="E23" s="62" t="s">
        <v>48</v>
      </c>
      <c r="F23" s="62"/>
      <c r="G23" s="63"/>
      <c r="H23" s="62"/>
      <c r="I23" s="68" t="s">
        <v>48</v>
      </c>
      <c r="J23" s="68"/>
      <c r="K23" s="62"/>
      <c r="L23" s="68"/>
      <c r="M23" s="69"/>
    </row>
    <row r="24" spans="2:8">
      <c r="B24" t="s">
        <v>49</v>
      </c>
      <c r="E24" t="s">
        <v>50</v>
      </c>
      <c r="H24" t="s">
        <v>51</v>
      </c>
    </row>
  </sheetData>
  <protectedRanges>
    <protectedRange sqref="A3:M4" name="区域1"/>
  </protectedRanges>
  <mergeCells count="25">
    <mergeCell ref="A1:M1"/>
    <mergeCell ref="K3:L3"/>
    <mergeCell ref="A16:C16"/>
    <mergeCell ref="D16:F16"/>
    <mergeCell ref="H16:M16"/>
    <mergeCell ref="A20:C20"/>
    <mergeCell ref="A22:C22"/>
    <mergeCell ref="E22:F22"/>
    <mergeCell ref="L22:M22"/>
    <mergeCell ref="B23:C23"/>
    <mergeCell ref="I23:J23"/>
    <mergeCell ref="L23:M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J6:J14"/>
    <mergeCell ref="M3:M4"/>
    <mergeCell ref="M6:M14"/>
  </mergeCells>
  <pageMargins left="0.549931225814219" right="0.549931225814219" top="0.979738629709079" bottom="0.979738629709079" header="0.509658526247881" footer="0.50965852624788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5" sqref="E5"/>
    </sheetView>
  </sheetViews>
  <sheetFormatPr defaultColWidth="9" defaultRowHeight="14.25"/>
  <cols>
    <col min="1" max="1" width="4.75" customWidth="1"/>
    <col min="2" max="2" width="12.375" customWidth="1"/>
    <col min="3" max="3" width="10" customWidth="1"/>
    <col min="4" max="4" width="13.75" customWidth="1"/>
    <col min="5" max="5" width="14.125" customWidth="1"/>
    <col min="6" max="6" width="5.25" customWidth="1"/>
    <col min="7" max="7" width="6.5" customWidth="1"/>
    <col min="8" max="8" width="5.125" customWidth="1"/>
    <col min="9" max="9" width="8.125" customWidth="1"/>
    <col min="10" max="10" width="12.25" customWidth="1"/>
    <col min="11" max="11" width="11.875" customWidth="1"/>
    <col min="12" max="12" width="8.25" customWidth="1"/>
    <col min="13" max="13" width="8.125" customWidth="1"/>
  </cols>
  <sheetData>
    <row r="1" ht="25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8.75" customHeight="1" spans="1:10">
      <c r="A2" t="s">
        <v>1</v>
      </c>
      <c r="E2" t="s">
        <v>2</v>
      </c>
      <c r="J2" t="s">
        <v>3</v>
      </c>
    </row>
    <row r="3" s="2" customFormat="1" ht="22.5" customHeight="1" spans="1:1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4" t="s">
        <v>11</v>
      </c>
      <c r="I3" s="4" t="s">
        <v>12</v>
      </c>
      <c r="J3" s="4" t="s">
        <v>13</v>
      </c>
      <c r="K3" s="64" t="s">
        <v>14</v>
      </c>
      <c r="L3" s="64"/>
      <c r="M3" s="4" t="s">
        <v>15</v>
      </c>
    </row>
    <row r="4" s="2" customFormat="1" ht="24" customHeight="1" spans="1:13">
      <c r="A4" s="6"/>
      <c r="B4" s="6"/>
      <c r="C4" s="6"/>
      <c r="D4" s="6"/>
      <c r="E4" s="6"/>
      <c r="F4" s="6"/>
      <c r="G4" s="7"/>
      <c r="H4" s="6"/>
      <c r="I4" s="6"/>
      <c r="J4" s="6"/>
      <c r="K4" s="9" t="s">
        <v>16</v>
      </c>
      <c r="L4" s="64" t="s">
        <v>17</v>
      </c>
      <c r="M4" s="6"/>
    </row>
    <row r="5" ht="41.1" customHeight="1" spans="1:13">
      <c r="A5" s="11">
        <v>1</v>
      </c>
      <c r="B5" s="9" t="s">
        <v>20</v>
      </c>
      <c r="C5" s="9" t="s">
        <v>21</v>
      </c>
      <c r="D5" s="9" t="s">
        <v>22</v>
      </c>
      <c r="E5" s="9" t="s">
        <v>23</v>
      </c>
      <c r="F5" s="11" t="s">
        <v>24</v>
      </c>
      <c r="G5" s="11">
        <v>2633</v>
      </c>
      <c r="H5" s="11">
        <v>195</v>
      </c>
      <c r="I5" s="11">
        <f>H5*G5</f>
        <v>513435</v>
      </c>
      <c r="J5" s="9" t="s">
        <v>25</v>
      </c>
      <c r="K5" s="11"/>
      <c r="L5" s="11"/>
      <c r="M5" s="8" t="s">
        <v>52</v>
      </c>
    </row>
    <row r="6" ht="20.1" customHeight="1" spans="1:13">
      <c r="A6" s="53" t="s">
        <v>39</v>
      </c>
      <c r="B6" s="54"/>
      <c r="C6" s="53"/>
      <c r="D6" s="53"/>
      <c r="E6" s="53"/>
      <c r="F6" s="53"/>
      <c r="G6" s="53"/>
      <c r="H6" s="53"/>
      <c r="I6" s="11">
        <f>SUM(I5:I5)</f>
        <v>513435</v>
      </c>
      <c r="J6" s="53"/>
      <c r="K6" s="53"/>
      <c r="L6" s="53"/>
      <c r="M6" s="53"/>
    </row>
    <row r="7" ht="25.5" customHeight="1" spans="1:13">
      <c r="A7" s="55" t="s">
        <v>40</v>
      </c>
      <c r="B7" s="56"/>
      <c r="C7" s="56"/>
      <c r="D7" s="13" t="s">
        <v>41</v>
      </c>
      <c r="E7" s="14"/>
      <c r="F7" s="14"/>
      <c r="G7" s="57"/>
      <c r="H7" s="55" t="s">
        <v>42</v>
      </c>
      <c r="I7" s="56"/>
      <c r="J7" s="56"/>
      <c r="K7" s="56"/>
      <c r="L7" s="56"/>
      <c r="M7" s="22"/>
    </row>
    <row r="8" ht="20.25" customHeight="1" spans="1:13">
      <c r="A8" s="13"/>
      <c r="B8" s="14"/>
      <c r="C8" s="14"/>
      <c r="D8" s="13"/>
      <c r="E8" s="14"/>
      <c r="F8" s="14"/>
      <c r="G8" s="15"/>
      <c r="H8" s="14"/>
      <c r="I8" s="14"/>
      <c r="J8" s="14"/>
      <c r="K8" s="14" t="s">
        <v>43</v>
      </c>
      <c r="L8" s="14"/>
      <c r="M8" s="15"/>
    </row>
    <row r="9" spans="1:13">
      <c r="A9" s="58"/>
      <c r="B9" s="59"/>
      <c r="C9" s="59"/>
      <c r="D9" s="58"/>
      <c r="E9" s="59"/>
      <c r="F9" s="59"/>
      <c r="G9" s="60"/>
      <c r="H9" s="59"/>
      <c r="I9" s="59"/>
      <c r="J9" s="59"/>
      <c r="K9" s="59"/>
      <c r="L9" s="59"/>
      <c r="M9" s="60"/>
    </row>
    <row r="10" spans="1:13">
      <c r="A10" s="58"/>
      <c r="B10" s="59"/>
      <c r="C10" s="59"/>
      <c r="D10" s="58"/>
      <c r="E10" s="59"/>
      <c r="F10" s="59"/>
      <c r="G10" s="60"/>
      <c r="H10" s="59"/>
      <c r="I10" s="59"/>
      <c r="J10" s="59"/>
      <c r="K10" s="59"/>
      <c r="L10" s="59"/>
      <c r="M10" s="60"/>
    </row>
    <row r="11" spans="1:13">
      <c r="A11" s="13"/>
      <c r="B11" s="14"/>
      <c r="C11" s="14"/>
      <c r="D11" s="58"/>
      <c r="E11" s="59"/>
      <c r="F11" s="59"/>
      <c r="G11" s="60"/>
      <c r="H11" s="59"/>
      <c r="I11" s="59"/>
      <c r="J11" s="59"/>
      <c r="K11" s="59"/>
      <c r="L11" s="59"/>
      <c r="M11" s="60"/>
    </row>
    <row r="12" spans="1:13">
      <c r="A12" s="58"/>
      <c r="B12" s="59"/>
      <c r="C12" s="59"/>
      <c r="D12" s="58"/>
      <c r="E12" s="59"/>
      <c r="F12" s="59"/>
      <c r="G12" s="60"/>
      <c r="H12" s="59"/>
      <c r="I12" s="59"/>
      <c r="J12" s="59"/>
      <c r="K12" s="59"/>
      <c r="L12" s="59"/>
      <c r="M12" s="60"/>
    </row>
    <row r="13" ht="22.5" customHeight="1" spans="1:13">
      <c r="A13" s="58" t="s">
        <v>45</v>
      </c>
      <c r="B13" s="59"/>
      <c r="C13" s="59" t="s">
        <v>46</v>
      </c>
      <c r="D13" s="58" t="s">
        <v>45</v>
      </c>
      <c r="E13" s="59"/>
      <c r="F13" s="59" t="s">
        <v>46</v>
      </c>
      <c r="G13" s="60"/>
      <c r="H13" s="59" t="s">
        <v>45</v>
      </c>
      <c r="J13" s="65" t="s">
        <v>47</v>
      </c>
      <c r="K13" s="59"/>
      <c r="L13" s="66" t="s">
        <v>46</v>
      </c>
      <c r="M13" s="67"/>
    </row>
    <row r="14" ht="21" customHeight="1" spans="1:13">
      <c r="A14" s="61"/>
      <c r="B14" s="25" t="s">
        <v>48</v>
      </c>
      <c r="C14" s="62"/>
      <c r="D14" s="61"/>
      <c r="E14" s="62" t="s">
        <v>48</v>
      </c>
      <c r="F14" s="62"/>
      <c r="G14" s="63"/>
      <c r="H14" s="62"/>
      <c r="I14" s="68" t="s">
        <v>48</v>
      </c>
      <c r="J14" s="68"/>
      <c r="K14" s="62"/>
      <c r="L14" s="68"/>
      <c r="M14" s="69"/>
    </row>
    <row r="15" spans="2:8">
      <c r="B15" t="s">
        <v>49</v>
      </c>
      <c r="E15" t="s">
        <v>50</v>
      </c>
      <c r="H15" t="s">
        <v>51</v>
      </c>
    </row>
  </sheetData>
  <protectedRanges>
    <protectedRange sqref="A3:M4" name="区域1"/>
  </protectedRanges>
  <mergeCells count="21">
    <mergeCell ref="A1:M1"/>
    <mergeCell ref="K3:L3"/>
    <mergeCell ref="A7:C7"/>
    <mergeCell ref="D7:F7"/>
    <mergeCell ref="H7:M7"/>
    <mergeCell ref="A11:C11"/>
    <mergeCell ref="L13:M13"/>
    <mergeCell ref="B14:C14"/>
    <mergeCell ref="I14:J14"/>
    <mergeCell ref="L14:M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</mergeCells>
  <pageMargins left="0.74990626395218" right="0.74990626395218" top="0.999874956025852" bottom="0.999874956025852" header="0.509658526247881" footer="0.50965852624788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topLeftCell="A24" workbookViewId="0">
      <selection activeCell="I26" sqref="I26"/>
    </sheetView>
  </sheetViews>
  <sheetFormatPr defaultColWidth="9" defaultRowHeight="14.25"/>
  <cols>
    <col min="1" max="1" width="4.375" style="1" customWidth="1"/>
    <col min="2" max="2" width="13.5" style="1" customWidth="1"/>
    <col min="3" max="3" width="14.25" style="1" customWidth="1"/>
    <col min="4" max="4" width="18.875" style="1" customWidth="1"/>
    <col min="5" max="5" width="15" style="1" customWidth="1"/>
    <col min="6" max="6" width="9.125" style="1" customWidth="1"/>
    <col min="7" max="7" width="9.5" style="1" customWidth="1"/>
    <col min="8" max="8" width="11.75" style="27" customWidth="1"/>
    <col min="9" max="9" width="9.5" style="1" customWidth="1"/>
    <col min="10" max="10" width="21" customWidth="1"/>
    <col min="11" max="249" width="9" style="1"/>
  </cols>
  <sheetData>
    <row r="1" s="1" customFormat="1" ht="35.1" customHeight="1" spans="1:10">
      <c r="A1" s="3" t="s">
        <v>53</v>
      </c>
      <c r="B1" s="3"/>
      <c r="C1" s="3"/>
      <c r="D1" s="3"/>
      <c r="E1" s="3"/>
      <c r="F1" s="3"/>
      <c r="G1" s="3"/>
      <c r="H1" s="28"/>
      <c r="I1" s="3"/>
      <c r="J1"/>
    </row>
    <row r="2" s="1" customFormat="1" ht="27.95" customHeight="1" spans="1:10">
      <c r="A2" s="29" t="s">
        <v>54</v>
      </c>
      <c r="B2" s="29"/>
      <c r="C2" s="29"/>
      <c r="D2" s="30"/>
      <c r="E2" s="30" t="s">
        <v>55</v>
      </c>
      <c r="F2" s="31">
        <v>45894</v>
      </c>
      <c r="G2" s="30"/>
      <c r="H2" s="32"/>
      <c r="I2" s="30"/>
      <c r="J2" s="47"/>
    </row>
    <row r="3" s="2" customFormat="1" ht="30" customHeight="1" spans="1:10">
      <c r="A3" s="33" t="s">
        <v>4</v>
      </c>
      <c r="B3" s="33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3" t="s">
        <v>56</v>
      </c>
      <c r="H3" s="34" t="s">
        <v>57</v>
      </c>
      <c r="I3" s="33" t="s">
        <v>58</v>
      </c>
      <c r="J3" s="48" t="s">
        <v>15</v>
      </c>
    </row>
    <row r="4" s="2" customFormat="1" ht="18.75" customHeight="1" spans="1:10">
      <c r="A4" s="33"/>
      <c r="B4" s="33"/>
      <c r="C4" s="33"/>
      <c r="D4" s="33"/>
      <c r="E4" s="33"/>
      <c r="F4" s="33"/>
      <c r="G4" s="33"/>
      <c r="H4" s="34"/>
      <c r="I4" s="33"/>
      <c r="J4" s="49"/>
    </row>
    <row r="5" s="2" customFormat="1" ht="20.1" customHeight="1" spans="1:10">
      <c r="A5" s="35" t="s">
        <v>18</v>
      </c>
      <c r="B5" s="35" t="s">
        <v>59</v>
      </c>
      <c r="C5" s="35"/>
      <c r="D5" s="35"/>
      <c r="E5" s="35"/>
      <c r="F5" s="35"/>
      <c r="G5" s="35"/>
      <c r="H5" s="35"/>
      <c r="I5" s="35"/>
      <c r="J5" s="35"/>
    </row>
    <row r="6" s="2" customFormat="1" ht="90" customHeight="1" spans="1:10">
      <c r="A6" s="36">
        <v>1</v>
      </c>
      <c r="B6" s="36" t="s">
        <v>60</v>
      </c>
      <c r="C6" s="37" t="s">
        <v>61</v>
      </c>
      <c r="D6" s="38" t="s">
        <v>62</v>
      </c>
      <c r="E6" s="39" t="s">
        <v>63</v>
      </c>
      <c r="F6" s="36" t="s">
        <v>64</v>
      </c>
      <c r="G6" s="36">
        <v>1</v>
      </c>
      <c r="H6" s="36"/>
      <c r="I6" s="50"/>
      <c r="J6" s="38" t="s">
        <v>65</v>
      </c>
    </row>
    <row r="7" s="2" customFormat="1" ht="73" customHeight="1" spans="1:10">
      <c r="A7" s="36">
        <v>2</v>
      </c>
      <c r="B7" s="39" t="s">
        <v>66</v>
      </c>
      <c r="C7" s="37" t="s">
        <v>67</v>
      </c>
      <c r="D7" s="38" t="s">
        <v>68</v>
      </c>
      <c r="E7" s="39" t="s">
        <v>63</v>
      </c>
      <c r="F7" s="36" t="s">
        <v>69</v>
      </c>
      <c r="G7" s="36">
        <v>16</v>
      </c>
      <c r="H7" s="36"/>
      <c r="I7" s="50"/>
      <c r="J7" s="51" t="s">
        <v>70</v>
      </c>
    </row>
    <row r="8" s="2" customFormat="1" ht="73" customHeight="1" spans="1:10">
      <c r="A8" s="36">
        <v>3</v>
      </c>
      <c r="B8" s="39" t="s">
        <v>71</v>
      </c>
      <c r="C8" s="39" t="s">
        <v>72</v>
      </c>
      <c r="D8" s="36" t="s">
        <v>73</v>
      </c>
      <c r="E8" s="39" t="s">
        <v>63</v>
      </c>
      <c r="F8" s="36" t="s">
        <v>74</v>
      </c>
      <c r="G8" s="36">
        <v>14</v>
      </c>
      <c r="H8" s="36"/>
      <c r="I8" s="50"/>
      <c r="J8" s="51" t="s">
        <v>75</v>
      </c>
    </row>
    <row r="9" s="2" customFormat="1" ht="96" customHeight="1" spans="1:10">
      <c r="A9" s="36">
        <v>4</v>
      </c>
      <c r="B9" s="36" t="s">
        <v>76</v>
      </c>
      <c r="C9" s="36" t="s">
        <v>77</v>
      </c>
      <c r="D9" s="36" t="s">
        <v>78</v>
      </c>
      <c r="E9" s="39" t="s">
        <v>63</v>
      </c>
      <c r="F9" s="36" t="s">
        <v>74</v>
      </c>
      <c r="G9" s="36">
        <v>12</v>
      </c>
      <c r="H9" s="36"/>
      <c r="I9" s="50"/>
      <c r="J9" s="51" t="s">
        <v>79</v>
      </c>
    </row>
    <row r="10" s="2" customFormat="1" ht="36.95" customHeight="1" spans="1:10">
      <c r="A10" s="36">
        <v>5</v>
      </c>
      <c r="B10" s="36" t="s">
        <v>80</v>
      </c>
      <c r="C10" s="36" t="s">
        <v>81</v>
      </c>
      <c r="D10" s="36" t="s">
        <v>82</v>
      </c>
      <c r="E10" s="39" t="s">
        <v>63</v>
      </c>
      <c r="F10" s="36" t="s">
        <v>83</v>
      </c>
      <c r="G10" s="36">
        <v>1</v>
      </c>
      <c r="H10" s="36"/>
      <c r="I10" s="50"/>
      <c r="J10" s="51" t="s">
        <v>84</v>
      </c>
    </row>
    <row r="11" s="2" customFormat="1" ht="124" customHeight="1" spans="1:10">
      <c r="A11" s="36">
        <v>6</v>
      </c>
      <c r="B11" s="39" t="s">
        <v>85</v>
      </c>
      <c r="C11" s="36" t="s">
        <v>86</v>
      </c>
      <c r="D11" s="38" t="s">
        <v>87</v>
      </c>
      <c r="E11" s="39" t="s">
        <v>63</v>
      </c>
      <c r="F11" s="36" t="s">
        <v>88</v>
      </c>
      <c r="G11" s="36">
        <v>1</v>
      </c>
      <c r="H11" s="36"/>
      <c r="I11" s="50"/>
      <c r="J11" s="39" t="s">
        <v>89</v>
      </c>
    </row>
    <row r="12" s="2" customFormat="1" ht="24" customHeight="1" spans="1:10">
      <c r="A12" s="40" t="s">
        <v>27</v>
      </c>
      <c r="B12" s="40" t="s">
        <v>90</v>
      </c>
      <c r="C12" s="40"/>
      <c r="D12" s="40"/>
      <c r="E12" s="40"/>
      <c r="F12" s="40"/>
      <c r="G12" s="40"/>
      <c r="H12" s="40"/>
      <c r="I12" s="40"/>
      <c r="J12" s="40"/>
    </row>
    <row r="13" s="2" customFormat="1" ht="38.1" customHeight="1" spans="1:10">
      <c r="A13" s="36">
        <v>1</v>
      </c>
      <c r="B13" s="36" t="s">
        <v>91</v>
      </c>
      <c r="C13" s="39" t="s">
        <v>92</v>
      </c>
      <c r="D13" s="39" t="s">
        <v>82</v>
      </c>
      <c r="E13" s="39" t="s">
        <v>63</v>
      </c>
      <c r="F13" s="36" t="s">
        <v>64</v>
      </c>
      <c r="G13" s="36">
        <v>1</v>
      </c>
      <c r="H13" s="36"/>
      <c r="I13" s="50"/>
      <c r="J13" s="39" t="s">
        <v>93</v>
      </c>
    </row>
    <row r="14" s="2" customFormat="1" ht="75" customHeight="1" spans="1:10">
      <c r="A14" s="36">
        <v>2</v>
      </c>
      <c r="B14" s="39" t="s">
        <v>66</v>
      </c>
      <c r="C14" s="37" t="s">
        <v>94</v>
      </c>
      <c r="D14" s="38" t="s">
        <v>68</v>
      </c>
      <c r="E14" s="39" t="s">
        <v>63</v>
      </c>
      <c r="F14" s="36" t="s">
        <v>69</v>
      </c>
      <c r="G14" s="36">
        <v>9</v>
      </c>
      <c r="H14" s="36"/>
      <c r="I14" s="50"/>
      <c r="J14" s="51" t="s">
        <v>70</v>
      </c>
    </row>
    <row r="15" s="2" customFormat="1" ht="72" customHeight="1" spans="1:10">
      <c r="A15" s="36">
        <v>3</v>
      </c>
      <c r="B15" s="39" t="s">
        <v>71</v>
      </c>
      <c r="C15" s="39" t="s">
        <v>72</v>
      </c>
      <c r="D15" s="36" t="s">
        <v>73</v>
      </c>
      <c r="E15" s="39" t="s">
        <v>63</v>
      </c>
      <c r="F15" s="36" t="s">
        <v>74</v>
      </c>
      <c r="G15" s="36">
        <v>14</v>
      </c>
      <c r="H15" s="36"/>
      <c r="I15" s="50"/>
      <c r="J15" s="51" t="s">
        <v>75</v>
      </c>
    </row>
    <row r="16" s="2" customFormat="1" ht="101" customHeight="1" spans="1:10">
      <c r="A16" s="36">
        <v>4</v>
      </c>
      <c r="B16" s="36" t="s">
        <v>76</v>
      </c>
      <c r="C16" s="36" t="s">
        <v>77</v>
      </c>
      <c r="D16" s="36" t="s">
        <v>78</v>
      </c>
      <c r="E16" s="39" t="s">
        <v>63</v>
      </c>
      <c r="F16" s="36" t="s">
        <v>74</v>
      </c>
      <c r="G16" s="36">
        <v>8</v>
      </c>
      <c r="H16" s="36"/>
      <c r="I16" s="50"/>
      <c r="J16" s="51" t="s">
        <v>79</v>
      </c>
    </row>
    <row r="17" s="2" customFormat="1" ht="42" customHeight="1" spans="1:10">
      <c r="A17" s="36">
        <v>5</v>
      </c>
      <c r="B17" s="36" t="s">
        <v>80</v>
      </c>
      <c r="C17" s="36" t="s">
        <v>92</v>
      </c>
      <c r="D17" s="36" t="s">
        <v>82</v>
      </c>
      <c r="E17" s="39" t="s">
        <v>63</v>
      </c>
      <c r="F17" s="36" t="s">
        <v>83</v>
      </c>
      <c r="G17" s="36">
        <v>1</v>
      </c>
      <c r="H17" s="36"/>
      <c r="I17" s="50"/>
      <c r="J17" s="51" t="s">
        <v>84</v>
      </c>
    </row>
    <row r="18" s="2" customFormat="1" ht="123" customHeight="1" spans="1:10">
      <c r="A18" s="36">
        <v>6</v>
      </c>
      <c r="B18" s="36" t="s">
        <v>85</v>
      </c>
      <c r="C18" s="36" t="s">
        <v>86</v>
      </c>
      <c r="D18" s="41" t="s">
        <v>87</v>
      </c>
      <c r="E18" s="39" t="s">
        <v>63</v>
      </c>
      <c r="F18" s="36" t="s">
        <v>88</v>
      </c>
      <c r="G18" s="36">
        <v>1</v>
      </c>
      <c r="H18" s="36"/>
      <c r="I18" s="50"/>
      <c r="J18" s="39" t="s">
        <v>89</v>
      </c>
    </row>
    <row r="19" s="2" customFormat="1" ht="102" customHeight="1" spans="1:10">
      <c r="A19" s="36">
        <v>7</v>
      </c>
      <c r="B19" s="39" t="s">
        <v>95</v>
      </c>
      <c r="C19" s="38" t="s">
        <v>96</v>
      </c>
      <c r="D19" s="39" t="s">
        <v>97</v>
      </c>
      <c r="E19" s="39" t="s">
        <v>63</v>
      </c>
      <c r="F19" s="36" t="s">
        <v>88</v>
      </c>
      <c r="G19" s="36">
        <v>1</v>
      </c>
      <c r="H19" s="36"/>
      <c r="I19" s="50"/>
      <c r="J19" s="39" t="s">
        <v>89</v>
      </c>
    </row>
    <row r="20" s="2" customFormat="1" ht="24" customHeight="1" spans="1:10">
      <c r="A20" s="40" t="s">
        <v>98</v>
      </c>
      <c r="B20" s="40" t="s">
        <v>99</v>
      </c>
      <c r="C20" s="40"/>
      <c r="D20" s="40"/>
      <c r="E20" s="40"/>
      <c r="F20" s="40"/>
      <c r="G20" s="40"/>
      <c r="H20" s="40"/>
      <c r="I20" s="40"/>
      <c r="J20" s="40"/>
    </row>
    <row r="21" s="2" customFormat="1" ht="87" customHeight="1" spans="1:10">
      <c r="A21" s="36">
        <v>1</v>
      </c>
      <c r="B21" s="36" t="s">
        <v>60</v>
      </c>
      <c r="C21" s="37" t="s">
        <v>100</v>
      </c>
      <c r="D21" s="37" t="s">
        <v>62</v>
      </c>
      <c r="E21" s="39" t="s">
        <v>63</v>
      </c>
      <c r="F21" s="36" t="s">
        <v>64</v>
      </c>
      <c r="G21" s="36">
        <v>1</v>
      </c>
      <c r="H21" s="36"/>
      <c r="I21" s="50"/>
      <c r="J21" s="51" t="s">
        <v>101</v>
      </c>
    </row>
    <row r="22" s="2" customFormat="1" ht="77" customHeight="1" spans="1:10">
      <c r="A22" s="36">
        <v>2</v>
      </c>
      <c r="B22" s="39" t="s">
        <v>66</v>
      </c>
      <c r="C22" s="37" t="s">
        <v>94</v>
      </c>
      <c r="D22" s="38" t="s">
        <v>68</v>
      </c>
      <c r="E22" s="39" t="s">
        <v>63</v>
      </c>
      <c r="F22" s="36" t="s">
        <v>69</v>
      </c>
      <c r="G22" s="36">
        <v>18</v>
      </c>
      <c r="H22" s="36"/>
      <c r="I22" s="50"/>
      <c r="J22" s="38" t="s">
        <v>70</v>
      </c>
    </row>
    <row r="23" s="2" customFormat="1" ht="75" customHeight="1" spans="1:10">
      <c r="A23" s="36">
        <v>3</v>
      </c>
      <c r="B23" s="39" t="s">
        <v>71</v>
      </c>
      <c r="C23" s="39" t="s">
        <v>72</v>
      </c>
      <c r="D23" s="36" t="s">
        <v>73</v>
      </c>
      <c r="E23" s="39" t="s">
        <v>63</v>
      </c>
      <c r="F23" s="36" t="s">
        <v>74</v>
      </c>
      <c r="G23" s="36">
        <v>18</v>
      </c>
      <c r="H23" s="36"/>
      <c r="I23" s="50"/>
      <c r="J23" s="51" t="s">
        <v>75</v>
      </c>
    </row>
    <row r="24" s="2" customFormat="1" ht="99" customHeight="1" spans="1:10">
      <c r="A24" s="36">
        <v>4</v>
      </c>
      <c r="B24" s="36" t="s">
        <v>76</v>
      </c>
      <c r="C24" s="36" t="s">
        <v>77</v>
      </c>
      <c r="D24" s="36" t="s">
        <v>78</v>
      </c>
      <c r="E24" s="39" t="s">
        <v>63</v>
      </c>
      <c r="F24" s="36" t="s">
        <v>74</v>
      </c>
      <c r="G24" s="36">
        <v>15</v>
      </c>
      <c r="H24" s="36"/>
      <c r="I24" s="50"/>
      <c r="J24" s="51" t="s">
        <v>79</v>
      </c>
    </row>
    <row r="25" s="2" customFormat="1" ht="48" customHeight="1" spans="1:10">
      <c r="A25" s="36">
        <v>5</v>
      </c>
      <c r="B25" s="36" t="s">
        <v>102</v>
      </c>
      <c r="C25" s="39" t="s">
        <v>103</v>
      </c>
      <c r="D25" s="36" t="s">
        <v>104</v>
      </c>
      <c r="E25" s="39" t="s">
        <v>63</v>
      </c>
      <c r="F25" s="36" t="s">
        <v>105</v>
      </c>
      <c r="G25" s="36">
        <v>1</v>
      </c>
      <c r="H25" s="36"/>
      <c r="I25" s="50"/>
      <c r="J25" s="51" t="s">
        <v>106</v>
      </c>
    </row>
    <row r="26" s="2" customFormat="1" ht="132" customHeight="1" spans="1:10">
      <c r="A26" s="36">
        <v>6</v>
      </c>
      <c r="B26" s="36" t="s">
        <v>85</v>
      </c>
      <c r="C26" s="36" t="s">
        <v>86</v>
      </c>
      <c r="D26" s="38" t="s">
        <v>87</v>
      </c>
      <c r="E26" s="39" t="s">
        <v>63</v>
      </c>
      <c r="F26" s="36" t="s">
        <v>88</v>
      </c>
      <c r="G26" s="36">
        <v>1</v>
      </c>
      <c r="H26" s="36"/>
      <c r="I26" s="50"/>
      <c r="J26" s="39" t="s">
        <v>89</v>
      </c>
    </row>
    <row r="27" s="2" customFormat="1" ht="24" customHeight="1" spans="1:10">
      <c r="A27" s="40" t="s">
        <v>107</v>
      </c>
      <c r="B27" s="40" t="s">
        <v>108</v>
      </c>
      <c r="C27" s="40"/>
      <c r="D27" s="40"/>
      <c r="E27" s="40"/>
      <c r="F27" s="40"/>
      <c r="G27" s="40"/>
      <c r="H27" s="40"/>
      <c r="I27" s="40"/>
      <c r="J27" s="40"/>
    </row>
    <row r="28" s="2" customFormat="1" ht="102" customHeight="1" spans="1:10">
      <c r="A28" s="36">
        <v>1</v>
      </c>
      <c r="B28" s="39" t="s">
        <v>95</v>
      </c>
      <c r="C28" s="38" t="s">
        <v>109</v>
      </c>
      <c r="D28" s="39" t="s">
        <v>97</v>
      </c>
      <c r="E28" s="39" t="s">
        <v>63</v>
      </c>
      <c r="F28" s="36" t="s">
        <v>88</v>
      </c>
      <c r="G28" s="36">
        <v>1</v>
      </c>
      <c r="H28" s="36"/>
      <c r="I28" s="50"/>
      <c r="J28" s="39" t="s">
        <v>89</v>
      </c>
    </row>
    <row r="29" s="1" customFormat="1" ht="33" customHeight="1" spans="1:10">
      <c r="A29" s="42" t="s">
        <v>39</v>
      </c>
      <c r="B29" s="42"/>
      <c r="C29" s="42"/>
      <c r="D29" s="42"/>
      <c r="E29" s="42"/>
      <c r="F29" s="42"/>
      <c r="G29" s="42"/>
      <c r="H29" s="43"/>
      <c r="I29" s="43"/>
      <c r="J29" s="52"/>
    </row>
    <row r="30" s="1" customFormat="1" ht="33" customHeight="1" spans="1:10">
      <c r="A30" s="44" t="s">
        <v>110</v>
      </c>
      <c r="B30" s="44"/>
      <c r="C30" s="44"/>
      <c r="D30" s="44"/>
      <c r="E30" s="44"/>
      <c r="F30" s="44"/>
      <c r="G30" s="44"/>
      <c r="H30" s="44"/>
      <c r="I30" s="44"/>
      <c r="J30" s="44"/>
    </row>
    <row r="31" s="1" customFormat="1" ht="102" customHeight="1" spans="1:10">
      <c r="A31" s="45" t="s">
        <v>111</v>
      </c>
      <c r="B31" s="45"/>
      <c r="C31" s="45"/>
      <c r="D31" s="45"/>
      <c r="E31" s="45"/>
      <c r="F31" s="45"/>
      <c r="G31" s="45"/>
      <c r="H31" s="45"/>
      <c r="I31" s="45"/>
      <c r="J31" s="45"/>
    </row>
    <row r="32" s="1" customFormat="1" ht="21" customHeight="1" spans="1:10">
      <c r="A32" s="46" t="s">
        <v>112</v>
      </c>
      <c r="B32" s="46"/>
      <c r="C32" s="46"/>
      <c r="D32" s="46"/>
      <c r="E32" s="46"/>
      <c r="F32" s="46"/>
      <c r="G32" s="46"/>
      <c r="H32" s="46"/>
      <c r="I32" s="46"/>
      <c r="J32" s="46"/>
    </row>
    <row r="33" s="1" customFormat="1" ht="21" customHeight="1" spans="1:10">
      <c r="A33" s="46" t="s">
        <v>49</v>
      </c>
      <c r="B33" s="46"/>
      <c r="C33" s="46"/>
      <c r="D33" s="46"/>
      <c r="E33" s="46"/>
      <c r="F33" s="46"/>
      <c r="G33" s="46"/>
      <c r="H33" s="46"/>
      <c r="I33" s="46"/>
      <c r="J33" s="46"/>
    </row>
  </sheetData>
  <protectedRanges>
    <protectedRange sqref="A3:J4" name="区域1"/>
  </protectedRanges>
  <mergeCells count="22">
    <mergeCell ref="A1:J1"/>
    <mergeCell ref="A2:C2"/>
    <mergeCell ref="F2:H2"/>
    <mergeCell ref="B5:J5"/>
    <mergeCell ref="B12:J12"/>
    <mergeCell ref="B20:J20"/>
    <mergeCell ref="B27:J27"/>
    <mergeCell ref="A29:B29"/>
    <mergeCell ref="A30:J30"/>
    <mergeCell ref="A31:J31"/>
    <mergeCell ref="A32:J32"/>
    <mergeCell ref="A33:J3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590203972313348" right="0.274965612907109" top="0.354122388081288" bottom="0.393006416756337" header="0.499937478012926" footer="0.4999374780129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J16" sqref="J16"/>
    </sheetView>
  </sheetViews>
  <sheetFormatPr defaultColWidth="9" defaultRowHeight="14.25" outlineLevelCol="3"/>
  <sheetData>
    <row r="1" spans="1:2">
      <c r="A1">
        <v>1</v>
      </c>
      <c r="B1">
        <v>1250</v>
      </c>
    </row>
    <row r="2" spans="1:2">
      <c r="A2">
        <v>2</v>
      </c>
      <c r="B2">
        <v>997</v>
      </c>
    </row>
    <row r="3" spans="1:2">
      <c r="A3">
        <v>3</v>
      </c>
      <c r="B3">
        <v>1100</v>
      </c>
    </row>
    <row r="4" spans="1:2">
      <c r="A4">
        <v>4</v>
      </c>
      <c r="B4">
        <v>1100</v>
      </c>
    </row>
    <row r="5" spans="1:2">
      <c r="A5">
        <v>5</v>
      </c>
      <c r="B5">
        <v>1200</v>
      </c>
    </row>
    <row r="6" spans="1:2">
      <c r="A6">
        <v>6</v>
      </c>
      <c r="B6">
        <v>1300</v>
      </c>
    </row>
    <row r="7" spans="1:2">
      <c r="A7">
        <v>7</v>
      </c>
      <c r="B7">
        <v>1250</v>
      </c>
    </row>
    <row r="8" spans="1:2">
      <c r="A8">
        <v>8</v>
      </c>
      <c r="B8">
        <v>1250</v>
      </c>
    </row>
    <row r="9" spans="1:2">
      <c r="A9">
        <v>9</v>
      </c>
      <c r="B9">
        <v>1350</v>
      </c>
    </row>
    <row r="10" spans="1:2">
      <c r="A10">
        <v>10</v>
      </c>
      <c r="B10">
        <v>1400</v>
      </c>
    </row>
    <row r="11" spans="1:2">
      <c r="A11">
        <v>11</v>
      </c>
      <c r="B11">
        <v>1500</v>
      </c>
    </row>
    <row r="12" spans="1:2">
      <c r="A12">
        <v>12</v>
      </c>
      <c r="B12">
        <v>1600</v>
      </c>
    </row>
    <row r="13" spans="1:4">
      <c r="A13">
        <v>13</v>
      </c>
      <c r="B13">
        <f>SUM(B1:B12)</f>
        <v>15297</v>
      </c>
      <c r="C13">
        <v>15297</v>
      </c>
      <c r="D13">
        <f>B13-C13</f>
        <v>0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</sheetData>
  <pageMargins left="0.74990626395218" right="0.74990626395218" top="0.999874956025852" bottom="0.999874956025852" header="0.509658526247881" footer="0.50965852624788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topLeftCell="A49" workbookViewId="0">
      <selection activeCell="N29" sqref="N29"/>
    </sheetView>
  </sheetViews>
  <sheetFormatPr defaultColWidth="9" defaultRowHeight="14.25"/>
  <cols>
    <col min="1" max="1" width="4.75" style="1" customWidth="1"/>
    <col min="2" max="2" width="12.375" style="1" customWidth="1"/>
    <col min="3" max="3" width="8.75" style="1" customWidth="1"/>
    <col min="4" max="4" width="14.625" style="1" customWidth="1"/>
    <col min="5" max="5" width="13" style="1" customWidth="1"/>
    <col min="6" max="6" width="5.25" style="1" customWidth="1"/>
    <col min="7" max="7" width="6.5" style="1" customWidth="1"/>
    <col min="8" max="8" width="6.875" style="1" customWidth="1"/>
    <col min="9" max="10" width="8.125" style="1" customWidth="1"/>
    <col min="11" max="13" width="9" style="1"/>
    <col min="14" max="14" width="12.625" style="1" customWidth="1"/>
    <col min="15" max="253" width="9" style="1"/>
  </cols>
  <sheetData>
    <row r="1" s="1" customFormat="1" ht="25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.75" customHeight="1" spans="1:5">
      <c r="A2" s="1" t="s">
        <v>1</v>
      </c>
      <c r="E2" s="1" t="s">
        <v>2</v>
      </c>
    </row>
    <row r="3" s="2" customFormat="1" ht="30" customHeight="1" spans="1:14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4" t="s">
        <v>113</v>
      </c>
      <c r="I3" s="4" t="s">
        <v>12</v>
      </c>
      <c r="J3" s="4" t="s">
        <v>15</v>
      </c>
      <c r="L3" s="16" t="s">
        <v>30</v>
      </c>
      <c r="M3" s="11">
        <f>427+249+560</f>
        <v>1236</v>
      </c>
      <c r="N3" s="2">
        <f t="shared" ref="N3:N8" si="0">M3/2</f>
        <v>618</v>
      </c>
    </row>
    <row r="4" s="2" customFormat="1" ht="24" customHeight="1" spans="1:14">
      <c r="A4" s="6"/>
      <c r="B4" s="6"/>
      <c r="C4" s="6"/>
      <c r="D4" s="6"/>
      <c r="E4" s="6"/>
      <c r="F4" s="6"/>
      <c r="G4" s="7"/>
      <c r="H4" s="6"/>
      <c r="I4" s="6"/>
      <c r="J4" s="6"/>
      <c r="L4" s="9" t="s">
        <v>33</v>
      </c>
      <c r="M4" s="11">
        <v>1176</v>
      </c>
      <c r="N4" s="2">
        <f t="shared" si="0"/>
        <v>588</v>
      </c>
    </row>
    <row r="5" s="2" customFormat="1" ht="41.1" customHeight="1" spans="1:14">
      <c r="A5" s="8">
        <v>1</v>
      </c>
      <c r="B5" s="9" t="s">
        <v>114</v>
      </c>
      <c r="C5" s="9" t="s">
        <v>115</v>
      </c>
      <c r="D5" s="10" t="s">
        <v>116</v>
      </c>
      <c r="E5" s="9" t="s">
        <v>117</v>
      </c>
      <c r="F5" s="11" t="s">
        <v>118</v>
      </c>
      <c r="G5" s="11">
        <f>280+64850</f>
        <v>65130</v>
      </c>
      <c r="H5" s="8">
        <v>0.5</v>
      </c>
      <c r="I5" s="11">
        <f t="shared" ref="I5:I60" si="1">H5*G5</f>
        <v>32565</v>
      </c>
      <c r="J5" s="12" t="s">
        <v>26</v>
      </c>
      <c r="L5" s="9" t="s">
        <v>34</v>
      </c>
      <c r="M5" s="11">
        <v>2058</v>
      </c>
      <c r="N5" s="2">
        <f t="shared" si="0"/>
        <v>1029</v>
      </c>
    </row>
    <row r="6" s="2" customFormat="1" ht="39.95" customHeight="1" spans="1:14">
      <c r="A6" s="8">
        <v>2</v>
      </c>
      <c r="B6" s="9" t="s">
        <v>119</v>
      </c>
      <c r="C6" s="9" t="s">
        <v>120</v>
      </c>
      <c r="D6" s="10" t="s">
        <v>121</v>
      </c>
      <c r="E6" s="9" t="s">
        <v>122</v>
      </c>
      <c r="F6" s="11" t="s">
        <v>118</v>
      </c>
      <c r="G6" s="11">
        <v>6</v>
      </c>
      <c r="H6" s="8">
        <v>500</v>
      </c>
      <c r="I6" s="11">
        <f t="shared" si="1"/>
        <v>3000</v>
      </c>
      <c r="J6" s="12"/>
      <c r="L6" s="9" t="s">
        <v>35</v>
      </c>
      <c r="M6" s="11">
        <f>415+1033+2056</f>
        <v>3504</v>
      </c>
      <c r="N6" s="2">
        <f t="shared" si="0"/>
        <v>1752</v>
      </c>
    </row>
    <row r="7" s="2" customFormat="1" ht="42" customHeight="1" spans="1:14">
      <c r="A7" s="8">
        <v>3</v>
      </c>
      <c r="B7" s="9" t="s">
        <v>119</v>
      </c>
      <c r="C7" s="9" t="s">
        <v>123</v>
      </c>
      <c r="D7" s="10" t="s">
        <v>121</v>
      </c>
      <c r="E7" s="9" t="s">
        <v>122</v>
      </c>
      <c r="F7" s="11" t="s">
        <v>118</v>
      </c>
      <c r="G7" s="11">
        <v>3</v>
      </c>
      <c r="H7" s="8">
        <v>700</v>
      </c>
      <c r="I7" s="11">
        <f t="shared" si="1"/>
        <v>2100</v>
      </c>
      <c r="J7" s="12"/>
      <c r="L7" s="9" t="s">
        <v>36</v>
      </c>
      <c r="M7" s="11">
        <f>1014+4998+300</f>
        <v>6312</v>
      </c>
      <c r="N7" s="2">
        <f t="shared" si="0"/>
        <v>3156</v>
      </c>
    </row>
    <row r="8" s="2" customFormat="1" ht="39.95" customHeight="1" spans="1:14">
      <c r="A8" s="8">
        <v>4</v>
      </c>
      <c r="B8" s="9" t="s">
        <v>119</v>
      </c>
      <c r="C8" s="9" t="s">
        <v>124</v>
      </c>
      <c r="D8" s="10" t="s">
        <v>121</v>
      </c>
      <c r="E8" s="9" t="s">
        <v>122</v>
      </c>
      <c r="F8" s="11" t="s">
        <v>118</v>
      </c>
      <c r="G8" s="11">
        <v>6</v>
      </c>
      <c r="H8" s="8">
        <v>400</v>
      </c>
      <c r="I8" s="11">
        <f t="shared" si="1"/>
        <v>2400</v>
      </c>
      <c r="J8" s="12"/>
      <c r="L8" s="9" t="s">
        <v>37</v>
      </c>
      <c r="M8" s="11">
        <v>800</v>
      </c>
      <c r="N8" s="2">
        <f t="shared" si="0"/>
        <v>400</v>
      </c>
    </row>
    <row r="9" s="2" customFormat="1" ht="39.95" customHeight="1" spans="1:14">
      <c r="A9" s="8">
        <v>5</v>
      </c>
      <c r="B9" s="9" t="s">
        <v>125</v>
      </c>
      <c r="C9" s="9" t="s">
        <v>126</v>
      </c>
      <c r="D9" s="10" t="s">
        <v>127</v>
      </c>
      <c r="E9" s="9"/>
      <c r="F9" s="11" t="s">
        <v>118</v>
      </c>
      <c r="G9" s="11">
        <v>500</v>
      </c>
      <c r="H9" s="8">
        <v>0.29</v>
      </c>
      <c r="I9" s="11">
        <f t="shared" si="1"/>
        <v>145</v>
      </c>
      <c r="J9" s="12"/>
      <c r="L9" s="9" t="s">
        <v>38</v>
      </c>
      <c r="M9" s="11">
        <f>98000</f>
        <v>98000</v>
      </c>
      <c r="N9" s="2" t="e">
        <f>F12P9/2</f>
        <v>#NAME?</v>
      </c>
    </row>
    <row r="10" s="2" customFormat="1" ht="39.95" customHeight="1" spans="1:10">
      <c r="A10" s="8">
        <v>6</v>
      </c>
      <c r="B10" s="9" t="s">
        <v>125</v>
      </c>
      <c r="C10" s="9" t="s">
        <v>128</v>
      </c>
      <c r="D10" s="10" t="s">
        <v>127</v>
      </c>
      <c r="E10" s="9"/>
      <c r="F10" s="11" t="s">
        <v>118</v>
      </c>
      <c r="G10" s="11">
        <v>50</v>
      </c>
      <c r="H10" s="8">
        <v>1.1</v>
      </c>
      <c r="I10" s="11">
        <f t="shared" si="1"/>
        <v>55</v>
      </c>
      <c r="J10" s="12"/>
    </row>
    <row r="11" s="2" customFormat="1" ht="39.95" customHeight="1" spans="1:10">
      <c r="A11" s="8">
        <v>7</v>
      </c>
      <c r="B11" s="9" t="s">
        <v>125</v>
      </c>
      <c r="C11" s="9" t="s">
        <v>129</v>
      </c>
      <c r="D11" s="10" t="s">
        <v>127</v>
      </c>
      <c r="E11" s="9"/>
      <c r="F11" s="11" t="s">
        <v>118</v>
      </c>
      <c r="G11" s="11">
        <v>150</v>
      </c>
      <c r="H11" s="8">
        <v>1.9</v>
      </c>
      <c r="I11" s="11">
        <f t="shared" si="1"/>
        <v>285</v>
      </c>
      <c r="J11" s="12"/>
    </row>
    <row r="12" s="2" customFormat="1" ht="39.95" customHeight="1" spans="1:10">
      <c r="A12" s="8">
        <v>8</v>
      </c>
      <c r="B12" s="9" t="s">
        <v>125</v>
      </c>
      <c r="C12" s="9" t="s">
        <v>130</v>
      </c>
      <c r="D12" s="10" t="s">
        <v>127</v>
      </c>
      <c r="E12" s="9"/>
      <c r="F12" s="11" t="s">
        <v>118</v>
      </c>
      <c r="G12" s="11">
        <v>700</v>
      </c>
      <c r="H12" s="8">
        <v>2.8</v>
      </c>
      <c r="I12" s="11">
        <f t="shared" si="1"/>
        <v>1960</v>
      </c>
      <c r="J12" s="12"/>
    </row>
    <row r="13" s="2" customFormat="1" ht="39.95" customHeight="1" spans="1:12">
      <c r="A13" s="8">
        <v>9</v>
      </c>
      <c r="B13" s="9" t="s">
        <v>125</v>
      </c>
      <c r="C13" s="9" t="s">
        <v>131</v>
      </c>
      <c r="D13" s="10" t="s">
        <v>127</v>
      </c>
      <c r="E13" s="9"/>
      <c r="F13" s="11" t="s">
        <v>118</v>
      </c>
      <c r="G13" s="11">
        <v>350</v>
      </c>
      <c r="H13" s="8">
        <v>4.7</v>
      </c>
      <c r="I13" s="11">
        <f t="shared" si="1"/>
        <v>1645</v>
      </c>
      <c r="J13" s="17" t="s">
        <v>26</v>
      </c>
      <c r="L13" s="2" t="s">
        <v>132</v>
      </c>
    </row>
    <row r="14" s="2" customFormat="1" ht="39.95" customHeight="1" spans="1:10">
      <c r="A14" s="8">
        <v>10</v>
      </c>
      <c r="B14" s="9" t="s">
        <v>125</v>
      </c>
      <c r="C14" s="9" t="s">
        <v>133</v>
      </c>
      <c r="D14" s="10" t="s">
        <v>127</v>
      </c>
      <c r="E14" s="9"/>
      <c r="F14" s="11" t="s">
        <v>118</v>
      </c>
      <c r="G14" s="11">
        <v>250</v>
      </c>
      <c r="H14" s="8">
        <v>6.65</v>
      </c>
      <c r="I14" s="11">
        <f t="shared" si="1"/>
        <v>1662.5</v>
      </c>
      <c r="J14" s="18"/>
    </row>
    <row r="15" s="2" customFormat="1" ht="39.95" customHeight="1" spans="1:10">
      <c r="A15" s="8">
        <v>11</v>
      </c>
      <c r="B15" s="9" t="s">
        <v>125</v>
      </c>
      <c r="C15" s="9" t="s">
        <v>134</v>
      </c>
      <c r="D15" s="10" t="s">
        <v>127</v>
      </c>
      <c r="E15" s="9"/>
      <c r="F15" s="11" t="s">
        <v>118</v>
      </c>
      <c r="G15" s="11">
        <v>350</v>
      </c>
      <c r="H15" s="8">
        <v>9.8</v>
      </c>
      <c r="I15" s="11">
        <f t="shared" si="1"/>
        <v>3430</v>
      </c>
      <c r="J15" s="18"/>
    </row>
    <row r="16" s="2" customFormat="1" ht="39.95" customHeight="1" spans="1:10">
      <c r="A16" s="8">
        <v>12</v>
      </c>
      <c r="B16" s="9" t="s">
        <v>135</v>
      </c>
      <c r="C16" s="9" t="s">
        <v>136</v>
      </c>
      <c r="D16" s="10" t="s">
        <v>127</v>
      </c>
      <c r="E16" s="9"/>
      <c r="F16" s="11" t="s">
        <v>118</v>
      </c>
      <c r="G16" s="11">
        <v>100</v>
      </c>
      <c r="H16" s="8">
        <v>24.8</v>
      </c>
      <c r="I16" s="11">
        <f t="shared" si="1"/>
        <v>2480</v>
      </c>
      <c r="J16" s="18"/>
    </row>
    <row r="17" s="2" customFormat="1" ht="39.95" customHeight="1" spans="1:10">
      <c r="A17" s="8">
        <v>13</v>
      </c>
      <c r="B17" s="9" t="s">
        <v>135</v>
      </c>
      <c r="C17" s="9" t="s">
        <v>137</v>
      </c>
      <c r="D17" s="10" t="s">
        <v>127</v>
      </c>
      <c r="E17" s="9"/>
      <c r="F17" s="11" t="s">
        <v>118</v>
      </c>
      <c r="G17" s="11">
        <v>100</v>
      </c>
      <c r="H17" s="8">
        <v>21.9</v>
      </c>
      <c r="I17" s="11">
        <f t="shared" si="1"/>
        <v>2190</v>
      </c>
      <c r="J17" s="18"/>
    </row>
    <row r="18" s="2" customFormat="1" ht="39.95" customHeight="1" spans="1:10">
      <c r="A18" s="8">
        <v>14</v>
      </c>
      <c r="B18" s="9" t="s">
        <v>135</v>
      </c>
      <c r="C18" s="9" t="s">
        <v>138</v>
      </c>
      <c r="D18" s="10" t="s">
        <v>127</v>
      </c>
      <c r="E18" s="9"/>
      <c r="F18" s="11" t="s">
        <v>118</v>
      </c>
      <c r="G18" s="11">
        <v>100</v>
      </c>
      <c r="H18" s="8">
        <v>19.3</v>
      </c>
      <c r="I18" s="11">
        <f t="shared" si="1"/>
        <v>1930</v>
      </c>
      <c r="J18" s="18"/>
    </row>
    <row r="19" s="2" customFormat="1" ht="39.95" customHeight="1" spans="1:10">
      <c r="A19" s="8">
        <v>15</v>
      </c>
      <c r="B19" s="9" t="s">
        <v>135</v>
      </c>
      <c r="C19" s="9" t="s">
        <v>139</v>
      </c>
      <c r="D19" s="10" t="s">
        <v>127</v>
      </c>
      <c r="E19" s="9"/>
      <c r="F19" s="11" t="s">
        <v>118</v>
      </c>
      <c r="G19" s="11">
        <v>100</v>
      </c>
      <c r="H19" s="8">
        <v>17.9</v>
      </c>
      <c r="I19" s="11">
        <f t="shared" si="1"/>
        <v>1790</v>
      </c>
      <c r="J19" s="18"/>
    </row>
    <row r="20" s="2" customFormat="1" ht="39.95" customHeight="1" spans="1:10">
      <c r="A20" s="8">
        <v>16</v>
      </c>
      <c r="B20" s="9" t="s">
        <v>135</v>
      </c>
      <c r="C20" s="9" t="s">
        <v>140</v>
      </c>
      <c r="D20" s="10" t="s">
        <v>127</v>
      </c>
      <c r="E20" s="9"/>
      <c r="F20" s="11" t="s">
        <v>118</v>
      </c>
      <c r="G20" s="11">
        <v>100</v>
      </c>
      <c r="H20" s="8">
        <v>16</v>
      </c>
      <c r="I20" s="11">
        <f t="shared" si="1"/>
        <v>1600</v>
      </c>
      <c r="J20" s="18"/>
    </row>
    <row r="21" s="2" customFormat="1" ht="39.95" customHeight="1" spans="1:10">
      <c r="A21" s="8">
        <v>17</v>
      </c>
      <c r="B21" s="9" t="s">
        <v>135</v>
      </c>
      <c r="C21" s="9" t="s">
        <v>141</v>
      </c>
      <c r="D21" s="10" t="s">
        <v>127</v>
      </c>
      <c r="E21" s="9"/>
      <c r="F21" s="11" t="s">
        <v>118</v>
      </c>
      <c r="G21" s="11">
        <v>100</v>
      </c>
      <c r="H21" s="8">
        <v>13.76</v>
      </c>
      <c r="I21" s="11">
        <f t="shared" si="1"/>
        <v>1376</v>
      </c>
      <c r="J21" s="18"/>
    </row>
    <row r="22" s="2" customFormat="1" ht="39.95" customHeight="1" spans="1:10">
      <c r="A22" s="8">
        <v>18</v>
      </c>
      <c r="B22" s="9" t="s">
        <v>135</v>
      </c>
      <c r="C22" s="9" t="s">
        <v>142</v>
      </c>
      <c r="D22" s="10" t="s">
        <v>127</v>
      </c>
      <c r="E22" s="9"/>
      <c r="F22" s="11" t="s">
        <v>118</v>
      </c>
      <c r="G22" s="11">
        <v>100</v>
      </c>
      <c r="H22" s="8">
        <v>12.39</v>
      </c>
      <c r="I22" s="11">
        <f t="shared" si="1"/>
        <v>1239</v>
      </c>
      <c r="J22" s="19"/>
    </row>
    <row r="23" s="2" customFormat="1" ht="39.95" customHeight="1" spans="1:10">
      <c r="A23" s="8">
        <v>19</v>
      </c>
      <c r="B23" s="9" t="s">
        <v>135</v>
      </c>
      <c r="C23" s="9" t="s">
        <v>143</v>
      </c>
      <c r="D23" s="10" t="s">
        <v>127</v>
      </c>
      <c r="E23" s="9"/>
      <c r="F23" s="11" t="s">
        <v>118</v>
      </c>
      <c r="G23" s="11">
        <v>100</v>
      </c>
      <c r="H23" s="8">
        <v>11.29</v>
      </c>
      <c r="I23" s="11">
        <f t="shared" si="1"/>
        <v>1129</v>
      </c>
      <c r="J23" s="12" t="s">
        <v>26</v>
      </c>
    </row>
    <row r="24" s="2" customFormat="1" ht="39.95" customHeight="1" spans="1:10">
      <c r="A24" s="8">
        <v>20</v>
      </c>
      <c r="B24" s="9" t="s">
        <v>135</v>
      </c>
      <c r="C24" s="9" t="s">
        <v>144</v>
      </c>
      <c r="D24" s="10" t="s">
        <v>127</v>
      </c>
      <c r="E24" s="9"/>
      <c r="F24" s="11" t="s">
        <v>118</v>
      </c>
      <c r="G24" s="11">
        <v>200</v>
      </c>
      <c r="H24" s="8">
        <v>10.74</v>
      </c>
      <c r="I24" s="11">
        <f t="shared" si="1"/>
        <v>2148</v>
      </c>
      <c r="J24" s="12"/>
    </row>
    <row r="25" s="2" customFormat="1" ht="39.95" customHeight="1" spans="1:10">
      <c r="A25" s="8">
        <v>21</v>
      </c>
      <c r="B25" s="9" t="s">
        <v>135</v>
      </c>
      <c r="C25" s="9" t="s">
        <v>145</v>
      </c>
      <c r="D25" s="10" t="s">
        <v>127</v>
      </c>
      <c r="E25" s="9"/>
      <c r="F25" s="11" t="s">
        <v>118</v>
      </c>
      <c r="G25" s="11">
        <v>200</v>
      </c>
      <c r="H25" s="8">
        <v>9.09</v>
      </c>
      <c r="I25" s="11">
        <f t="shared" si="1"/>
        <v>1818</v>
      </c>
      <c r="J25" s="12"/>
    </row>
    <row r="26" s="2" customFormat="1" ht="39.95" customHeight="1" spans="1:10">
      <c r="A26" s="8">
        <v>22</v>
      </c>
      <c r="B26" s="9" t="s">
        <v>135</v>
      </c>
      <c r="C26" s="9" t="s">
        <v>146</v>
      </c>
      <c r="D26" s="10" t="s">
        <v>127</v>
      </c>
      <c r="E26" s="9"/>
      <c r="F26" s="11" t="s">
        <v>118</v>
      </c>
      <c r="G26" s="11">
        <v>200</v>
      </c>
      <c r="H26" s="8">
        <v>8.26</v>
      </c>
      <c r="I26" s="11">
        <f t="shared" si="1"/>
        <v>1652</v>
      </c>
      <c r="J26" s="12"/>
    </row>
    <row r="27" s="2" customFormat="1" ht="39.95" customHeight="1" spans="1:10">
      <c r="A27" s="8">
        <v>23</v>
      </c>
      <c r="B27" s="9" t="s">
        <v>135</v>
      </c>
      <c r="C27" s="9" t="s">
        <v>147</v>
      </c>
      <c r="D27" s="10" t="s">
        <v>127</v>
      </c>
      <c r="E27" s="9"/>
      <c r="F27" s="11" t="s">
        <v>118</v>
      </c>
      <c r="G27" s="11">
        <v>300</v>
      </c>
      <c r="H27" s="8">
        <v>6.89</v>
      </c>
      <c r="I27" s="11">
        <f t="shared" si="1"/>
        <v>2067</v>
      </c>
      <c r="J27" s="12"/>
    </row>
    <row r="28" s="2" customFormat="1" ht="39.95" customHeight="1" spans="1:10">
      <c r="A28" s="8">
        <v>24</v>
      </c>
      <c r="B28" s="9" t="s">
        <v>135</v>
      </c>
      <c r="C28" s="9" t="s">
        <v>148</v>
      </c>
      <c r="D28" s="10" t="s">
        <v>127</v>
      </c>
      <c r="E28" s="9"/>
      <c r="F28" s="11" t="s">
        <v>118</v>
      </c>
      <c r="G28" s="11">
        <v>300</v>
      </c>
      <c r="H28" s="8">
        <v>5.66</v>
      </c>
      <c r="I28" s="11">
        <f t="shared" si="1"/>
        <v>1698</v>
      </c>
      <c r="J28" s="12"/>
    </row>
    <row r="29" s="2" customFormat="1" ht="39.95" customHeight="1" spans="1:10">
      <c r="A29" s="8">
        <v>25</v>
      </c>
      <c r="B29" s="9" t="s">
        <v>135</v>
      </c>
      <c r="C29" s="9" t="s">
        <v>149</v>
      </c>
      <c r="D29" s="10" t="s">
        <v>127</v>
      </c>
      <c r="E29" s="9"/>
      <c r="F29" s="11" t="s">
        <v>118</v>
      </c>
      <c r="G29" s="11">
        <v>1800</v>
      </c>
      <c r="H29" s="8">
        <v>4.29</v>
      </c>
      <c r="I29" s="11">
        <f t="shared" si="1"/>
        <v>7722</v>
      </c>
      <c r="J29" s="12"/>
    </row>
    <row r="30" s="2" customFormat="1" ht="39.95" customHeight="1" spans="1:10">
      <c r="A30" s="8">
        <v>26</v>
      </c>
      <c r="B30" s="9" t="s">
        <v>135</v>
      </c>
      <c r="C30" s="9" t="s">
        <v>150</v>
      </c>
      <c r="D30" s="10" t="s">
        <v>127</v>
      </c>
      <c r="E30" s="9"/>
      <c r="F30" s="11" t="s">
        <v>118</v>
      </c>
      <c r="G30" s="11">
        <v>400</v>
      </c>
      <c r="H30" s="8">
        <v>3.86</v>
      </c>
      <c r="I30" s="11">
        <f t="shared" si="1"/>
        <v>1544</v>
      </c>
      <c r="J30" s="12"/>
    </row>
    <row r="31" s="2" customFormat="1" ht="39.95" customHeight="1" spans="1:10">
      <c r="A31" s="8">
        <v>27</v>
      </c>
      <c r="B31" s="9" t="s">
        <v>135</v>
      </c>
      <c r="C31" s="9" t="s">
        <v>151</v>
      </c>
      <c r="D31" s="10" t="s">
        <v>127</v>
      </c>
      <c r="E31" s="9"/>
      <c r="F31" s="11" t="s">
        <v>118</v>
      </c>
      <c r="G31" s="11">
        <v>3200</v>
      </c>
      <c r="H31" s="8">
        <v>2.76</v>
      </c>
      <c r="I31" s="11">
        <f t="shared" si="1"/>
        <v>8832</v>
      </c>
      <c r="J31" s="12"/>
    </row>
    <row r="32" s="2" customFormat="1" ht="39.95" customHeight="1" spans="1:10">
      <c r="A32" s="8">
        <v>28</v>
      </c>
      <c r="B32" s="9" t="s">
        <v>135</v>
      </c>
      <c r="C32" s="9" t="s">
        <v>152</v>
      </c>
      <c r="D32" s="10" t="s">
        <v>127</v>
      </c>
      <c r="E32" s="9"/>
      <c r="F32" s="11" t="s">
        <v>118</v>
      </c>
      <c r="G32" s="11">
        <v>500</v>
      </c>
      <c r="H32" s="8">
        <v>1.75</v>
      </c>
      <c r="I32" s="11">
        <f t="shared" si="1"/>
        <v>875</v>
      </c>
      <c r="J32" s="12"/>
    </row>
    <row r="33" s="2" customFormat="1" ht="39.95" customHeight="1" spans="1:13">
      <c r="A33" s="8">
        <v>29</v>
      </c>
      <c r="B33" s="9" t="s">
        <v>153</v>
      </c>
      <c r="C33" s="9" t="s">
        <v>154</v>
      </c>
      <c r="D33" s="10" t="s">
        <v>127</v>
      </c>
      <c r="E33" s="9"/>
      <c r="F33" s="11" t="s">
        <v>118</v>
      </c>
      <c r="G33" s="11">
        <v>50</v>
      </c>
      <c r="H33" s="8">
        <v>26.96</v>
      </c>
      <c r="I33" s="11">
        <f t="shared" si="1"/>
        <v>1348</v>
      </c>
      <c r="J33" s="12" t="s">
        <v>26</v>
      </c>
      <c r="K33" s="20">
        <v>350</v>
      </c>
      <c r="L33" s="2">
        <f t="shared" ref="L33:L39" si="2">K33/2</f>
        <v>175</v>
      </c>
      <c r="M33" s="9" t="s">
        <v>154</v>
      </c>
    </row>
    <row r="34" s="2" customFormat="1" ht="39.95" customHeight="1" spans="1:13">
      <c r="A34" s="8">
        <v>30</v>
      </c>
      <c r="B34" s="9" t="s">
        <v>153</v>
      </c>
      <c r="C34" s="9" t="s">
        <v>155</v>
      </c>
      <c r="D34" s="10" t="s">
        <v>127</v>
      </c>
      <c r="E34" s="9"/>
      <c r="F34" s="11" t="s">
        <v>118</v>
      </c>
      <c r="G34" s="11">
        <v>50</v>
      </c>
      <c r="H34" s="8">
        <v>18.16</v>
      </c>
      <c r="I34" s="11">
        <f t="shared" si="1"/>
        <v>908</v>
      </c>
      <c r="J34" s="12"/>
      <c r="K34" s="20">
        <v>250</v>
      </c>
      <c r="L34" s="2">
        <f t="shared" si="2"/>
        <v>125</v>
      </c>
      <c r="M34" s="9" t="s">
        <v>155</v>
      </c>
    </row>
    <row r="35" s="2" customFormat="1" ht="39.95" customHeight="1" spans="1:13">
      <c r="A35" s="8">
        <v>31</v>
      </c>
      <c r="B35" s="9" t="s">
        <v>153</v>
      </c>
      <c r="C35" s="9" t="s">
        <v>156</v>
      </c>
      <c r="D35" s="10" t="s">
        <v>127</v>
      </c>
      <c r="E35" s="9"/>
      <c r="F35" s="11" t="s">
        <v>118</v>
      </c>
      <c r="G35" s="11">
        <v>50</v>
      </c>
      <c r="H35" s="8">
        <v>11.56</v>
      </c>
      <c r="I35" s="11">
        <f t="shared" si="1"/>
        <v>578</v>
      </c>
      <c r="J35" s="12"/>
      <c r="K35" s="20">
        <v>350</v>
      </c>
      <c r="L35" s="2">
        <f t="shared" si="2"/>
        <v>175</v>
      </c>
      <c r="M35" s="9" t="s">
        <v>156</v>
      </c>
    </row>
    <row r="36" s="2" customFormat="1" ht="39.95" customHeight="1" spans="1:14">
      <c r="A36" s="8">
        <v>32</v>
      </c>
      <c r="B36" s="9" t="s">
        <v>153</v>
      </c>
      <c r="C36" s="9" t="s">
        <v>157</v>
      </c>
      <c r="D36" s="10" t="s">
        <v>127</v>
      </c>
      <c r="E36" s="9"/>
      <c r="F36" s="11" t="s">
        <v>118</v>
      </c>
      <c r="G36" s="11">
        <v>120</v>
      </c>
      <c r="H36" s="8">
        <v>7.44</v>
      </c>
      <c r="I36" s="11">
        <f t="shared" si="1"/>
        <v>892.8</v>
      </c>
      <c r="J36" s="12"/>
      <c r="K36" s="20">
        <v>700</v>
      </c>
      <c r="L36" s="2">
        <f t="shared" si="2"/>
        <v>350</v>
      </c>
      <c r="M36" s="9" t="s">
        <v>157</v>
      </c>
      <c r="N36" s="2">
        <f>L36/3</f>
        <v>116.666666666667</v>
      </c>
    </row>
    <row r="37" s="2" customFormat="1" ht="39.95" customHeight="1" spans="1:13">
      <c r="A37" s="8">
        <v>33</v>
      </c>
      <c r="B37" s="9" t="s">
        <v>153</v>
      </c>
      <c r="C37" s="9" t="s">
        <v>158</v>
      </c>
      <c r="D37" s="10" t="s">
        <v>127</v>
      </c>
      <c r="E37" s="9"/>
      <c r="F37" s="11" t="s">
        <v>118</v>
      </c>
      <c r="G37" s="11">
        <v>30</v>
      </c>
      <c r="H37" s="8">
        <v>4.29</v>
      </c>
      <c r="I37" s="11">
        <f t="shared" si="1"/>
        <v>128.7</v>
      </c>
      <c r="J37" s="12"/>
      <c r="K37" s="20">
        <v>150</v>
      </c>
      <c r="L37" s="2">
        <f t="shared" si="2"/>
        <v>75</v>
      </c>
      <c r="M37" s="9" t="s">
        <v>158</v>
      </c>
    </row>
    <row r="38" s="2" customFormat="1" ht="39.95" customHeight="1" spans="1:13">
      <c r="A38" s="8">
        <v>34</v>
      </c>
      <c r="B38" s="9" t="s">
        <v>153</v>
      </c>
      <c r="C38" s="9" t="s">
        <v>159</v>
      </c>
      <c r="D38" s="10" t="s">
        <v>127</v>
      </c>
      <c r="E38" s="9"/>
      <c r="F38" s="11" t="s">
        <v>118</v>
      </c>
      <c r="G38" s="11">
        <v>20</v>
      </c>
      <c r="H38" s="8">
        <v>2.49</v>
      </c>
      <c r="I38" s="11">
        <f t="shared" si="1"/>
        <v>49.8</v>
      </c>
      <c r="J38" s="12"/>
      <c r="K38" s="21">
        <v>50</v>
      </c>
      <c r="L38" s="2">
        <f t="shared" si="2"/>
        <v>25</v>
      </c>
      <c r="M38" s="9" t="s">
        <v>159</v>
      </c>
    </row>
    <row r="39" s="2" customFormat="1" ht="39.95" customHeight="1" spans="1:13">
      <c r="A39" s="8">
        <v>35</v>
      </c>
      <c r="B39" s="9" t="s">
        <v>153</v>
      </c>
      <c r="C39" s="9" t="s">
        <v>160</v>
      </c>
      <c r="D39" s="10" t="s">
        <v>127</v>
      </c>
      <c r="E39" s="9"/>
      <c r="F39" s="11" t="s">
        <v>118</v>
      </c>
      <c r="G39" s="11">
        <v>300</v>
      </c>
      <c r="H39" s="8">
        <v>0.54</v>
      </c>
      <c r="I39" s="11">
        <f t="shared" si="1"/>
        <v>162</v>
      </c>
      <c r="J39" s="12"/>
      <c r="K39" s="21">
        <v>500</v>
      </c>
      <c r="L39" s="2">
        <f t="shared" si="2"/>
        <v>250</v>
      </c>
      <c r="M39" s="9" t="s">
        <v>160</v>
      </c>
    </row>
    <row r="40" s="2" customFormat="1" ht="39.95" customHeight="1" spans="1:10">
      <c r="A40" s="8">
        <v>36</v>
      </c>
      <c r="B40" s="9" t="s">
        <v>161</v>
      </c>
      <c r="C40" s="9" t="s">
        <v>162</v>
      </c>
      <c r="D40" s="10" t="s">
        <v>127</v>
      </c>
      <c r="E40" s="9"/>
      <c r="F40" s="11" t="s">
        <v>118</v>
      </c>
      <c r="G40" s="11">
        <v>100</v>
      </c>
      <c r="H40" s="8">
        <v>23.39</v>
      </c>
      <c r="I40" s="11">
        <f t="shared" si="1"/>
        <v>2339</v>
      </c>
      <c r="J40" s="12"/>
    </row>
    <row r="41" s="2" customFormat="1" ht="39.95" customHeight="1" spans="1:10">
      <c r="A41" s="8">
        <v>37</v>
      </c>
      <c r="B41" s="9" t="s">
        <v>161</v>
      </c>
      <c r="C41" s="9" t="s">
        <v>163</v>
      </c>
      <c r="D41" s="10" t="s">
        <v>127</v>
      </c>
      <c r="E41" s="9"/>
      <c r="F41" s="11" t="s">
        <v>118</v>
      </c>
      <c r="G41" s="11">
        <v>100</v>
      </c>
      <c r="H41" s="8">
        <v>15.14</v>
      </c>
      <c r="I41" s="11">
        <f t="shared" si="1"/>
        <v>1514</v>
      </c>
      <c r="J41" s="12"/>
    </row>
    <row r="42" s="2" customFormat="1" ht="39.95" customHeight="1" spans="1:14">
      <c r="A42" s="8">
        <v>38</v>
      </c>
      <c r="B42" s="9" t="s">
        <v>161</v>
      </c>
      <c r="C42" s="9" t="s">
        <v>164</v>
      </c>
      <c r="D42" s="10" t="s">
        <v>127</v>
      </c>
      <c r="E42" s="9"/>
      <c r="F42" s="11" t="s">
        <v>118</v>
      </c>
      <c r="G42" s="11">
        <v>200</v>
      </c>
      <c r="H42" s="8">
        <v>9.64</v>
      </c>
      <c r="I42" s="11">
        <f t="shared" si="1"/>
        <v>1928</v>
      </c>
      <c r="J42" s="12"/>
      <c r="M42" s="16" t="s">
        <v>30</v>
      </c>
      <c r="N42" s="11">
        <f>427+249+560</f>
        <v>1236</v>
      </c>
    </row>
    <row r="43" s="2" customFormat="1" ht="39.95" customHeight="1" spans="1:14">
      <c r="A43" s="8">
        <v>39</v>
      </c>
      <c r="B43" s="9" t="s">
        <v>161</v>
      </c>
      <c r="C43" s="9" t="s">
        <v>165</v>
      </c>
      <c r="D43" s="10" t="s">
        <v>127</v>
      </c>
      <c r="E43" s="9"/>
      <c r="F43" s="11" t="s">
        <v>118</v>
      </c>
      <c r="G43" s="11">
        <v>300</v>
      </c>
      <c r="H43" s="8">
        <v>6.49</v>
      </c>
      <c r="I43" s="11">
        <f t="shared" si="1"/>
        <v>1947</v>
      </c>
      <c r="J43" s="17" t="s">
        <v>26</v>
      </c>
      <c r="M43" s="9" t="s">
        <v>33</v>
      </c>
      <c r="N43" s="11">
        <v>1176</v>
      </c>
    </row>
    <row r="44" s="2" customFormat="1" ht="39.95" customHeight="1" spans="1:14">
      <c r="A44" s="8">
        <v>40</v>
      </c>
      <c r="B44" s="9" t="s">
        <v>161</v>
      </c>
      <c r="C44" s="9" t="s">
        <v>166</v>
      </c>
      <c r="D44" s="10" t="s">
        <v>127</v>
      </c>
      <c r="E44" s="9"/>
      <c r="F44" s="11" t="s">
        <v>118</v>
      </c>
      <c r="G44" s="11">
        <v>500</v>
      </c>
      <c r="H44" s="8">
        <v>3.46</v>
      </c>
      <c r="I44" s="11">
        <f t="shared" si="1"/>
        <v>1730</v>
      </c>
      <c r="J44" s="18"/>
      <c r="M44" s="9" t="s">
        <v>34</v>
      </c>
      <c r="N44" s="11">
        <v>2058</v>
      </c>
    </row>
    <row r="45" s="2" customFormat="1" ht="39.95" customHeight="1" spans="1:14">
      <c r="A45" s="8">
        <v>41</v>
      </c>
      <c r="B45" s="9" t="s">
        <v>161</v>
      </c>
      <c r="C45" s="9" t="s">
        <v>167</v>
      </c>
      <c r="D45" s="10" t="s">
        <v>127</v>
      </c>
      <c r="E45" s="9"/>
      <c r="F45" s="11" t="s">
        <v>118</v>
      </c>
      <c r="G45" s="11">
        <v>100</v>
      </c>
      <c r="H45" s="8">
        <v>1.94</v>
      </c>
      <c r="I45" s="11">
        <f t="shared" si="1"/>
        <v>194</v>
      </c>
      <c r="J45" s="18"/>
      <c r="M45" s="9" t="s">
        <v>35</v>
      </c>
      <c r="N45" s="11">
        <f>415+1033+2056</f>
        <v>3504</v>
      </c>
    </row>
    <row r="46" s="2" customFormat="1" ht="39.95" customHeight="1" spans="1:14">
      <c r="A46" s="8">
        <v>42</v>
      </c>
      <c r="B46" s="9" t="s">
        <v>161</v>
      </c>
      <c r="C46" s="9" t="s">
        <v>168</v>
      </c>
      <c r="D46" s="10" t="s">
        <v>127</v>
      </c>
      <c r="E46" s="9"/>
      <c r="F46" s="11" t="s">
        <v>118</v>
      </c>
      <c r="G46" s="11">
        <v>1000</v>
      </c>
      <c r="H46" s="8">
        <v>0.42</v>
      </c>
      <c r="I46" s="11">
        <f t="shared" si="1"/>
        <v>420</v>
      </c>
      <c r="J46" s="18"/>
      <c r="M46" s="9" t="s">
        <v>36</v>
      </c>
      <c r="N46" s="11">
        <f>1014+4998+300</f>
        <v>6312</v>
      </c>
    </row>
    <row r="47" s="2" customFormat="1" ht="39.95" customHeight="1" spans="1:14">
      <c r="A47" s="8">
        <v>43</v>
      </c>
      <c r="B47" s="9" t="s">
        <v>169</v>
      </c>
      <c r="C47" s="9" t="s">
        <v>170</v>
      </c>
      <c r="D47" s="10" t="s">
        <v>127</v>
      </c>
      <c r="E47" s="9"/>
      <c r="F47" s="11" t="s">
        <v>118</v>
      </c>
      <c r="G47" s="11">
        <v>100</v>
      </c>
      <c r="H47" s="8">
        <v>20.85</v>
      </c>
      <c r="I47" s="11">
        <f t="shared" si="1"/>
        <v>2085</v>
      </c>
      <c r="J47" s="18"/>
      <c r="M47" s="9" t="s">
        <v>37</v>
      </c>
      <c r="N47" s="11">
        <v>800</v>
      </c>
    </row>
    <row r="48" s="2" customFormat="1" ht="39.95" customHeight="1" spans="1:14">
      <c r="A48" s="8">
        <v>44</v>
      </c>
      <c r="B48" s="9" t="s">
        <v>169</v>
      </c>
      <c r="C48" s="9" t="s">
        <v>171</v>
      </c>
      <c r="D48" s="10" t="s">
        <v>127</v>
      </c>
      <c r="E48" s="9"/>
      <c r="F48" s="11" t="s">
        <v>118</v>
      </c>
      <c r="G48" s="11">
        <v>100</v>
      </c>
      <c r="H48" s="8">
        <v>12.94</v>
      </c>
      <c r="I48" s="11">
        <f t="shared" si="1"/>
        <v>1294</v>
      </c>
      <c r="J48" s="18"/>
      <c r="M48" s="9" t="s">
        <v>38</v>
      </c>
      <c r="N48" s="11">
        <f>98000</f>
        <v>98000</v>
      </c>
    </row>
    <row r="49" s="2" customFormat="1" ht="39.95" customHeight="1" spans="1:10">
      <c r="A49" s="8">
        <v>45</v>
      </c>
      <c r="B49" s="9" t="s">
        <v>169</v>
      </c>
      <c r="C49" s="9" t="s">
        <v>172</v>
      </c>
      <c r="D49" s="10" t="s">
        <v>127</v>
      </c>
      <c r="E49" s="9"/>
      <c r="F49" s="11" t="s">
        <v>118</v>
      </c>
      <c r="G49" s="11">
        <v>200</v>
      </c>
      <c r="H49" s="8">
        <v>7.65</v>
      </c>
      <c r="I49" s="11">
        <f t="shared" si="1"/>
        <v>1530</v>
      </c>
      <c r="J49" s="18"/>
    </row>
    <row r="50" s="2" customFormat="1" ht="39.95" customHeight="1" spans="1:10">
      <c r="A50" s="8">
        <v>46</v>
      </c>
      <c r="B50" s="9" t="s">
        <v>169</v>
      </c>
      <c r="C50" s="9" t="s">
        <v>173</v>
      </c>
      <c r="D50" s="10" t="s">
        <v>127</v>
      </c>
      <c r="E50" s="9"/>
      <c r="F50" s="11" t="s">
        <v>118</v>
      </c>
      <c r="G50" s="11">
        <v>300</v>
      </c>
      <c r="H50" s="8">
        <v>5.24</v>
      </c>
      <c r="I50" s="11">
        <f t="shared" si="1"/>
        <v>1572</v>
      </c>
      <c r="J50" s="18"/>
    </row>
    <row r="51" s="2" customFormat="1" ht="39.95" customHeight="1" spans="1:13">
      <c r="A51" s="8">
        <v>47</v>
      </c>
      <c r="B51" s="9" t="s">
        <v>169</v>
      </c>
      <c r="C51" s="9" t="s">
        <v>174</v>
      </c>
      <c r="D51" s="10" t="s">
        <v>127</v>
      </c>
      <c r="E51" s="9"/>
      <c r="F51" s="11" t="s">
        <v>118</v>
      </c>
      <c r="G51" s="11">
        <v>500</v>
      </c>
      <c r="H51" s="8">
        <v>3.04</v>
      </c>
      <c r="I51" s="11">
        <f t="shared" si="1"/>
        <v>1520</v>
      </c>
      <c r="J51" s="18"/>
      <c r="M51" s="2">
        <f>26.17+18.14+11.01+10+8.47+4.01</f>
        <v>77.8</v>
      </c>
    </row>
    <row r="52" s="2" customFormat="1" ht="39.95" customHeight="1" spans="1:10">
      <c r="A52" s="8">
        <v>48</v>
      </c>
      <c r="B52" s="9" t="s">
        <v>169</v>
      </c>
      <c r="C52" s="9" t="s">
        <v>175</v>
      </c>
      <c r="D52" s="10" t="s">
        <v>127</v>
      </c>
      <c r="E52" s="9"/>
      <c r="F52" s="11" t="s">
        <v>118</v>
      </c>
      <c r="G52" s="11">
        <v>100</v>
      </c>
      <c r="H52" s="8">
        <v>1.75</v>
      </c>
      <c r="I52" s="11">
        <f t="shared" si="1"/>
        <v>175</v>
      </c>
      <c r="J52" s="18"/>
    </row>
    <row r="53" s="2" customFormat="1" ht="33.95" customHeight="1" spans="1:10">
      <c r="A53" s="8">
        <v>49</v>
      </c>
      <c r="B53" s="9" t="s">
        <v>169</v>
      </c>
      <c r="C53" s="9" t="s">
        <v>176</v>
      </c>
      <c r="D53" s="10" t="s">
        <v>127</v>
      </c>
      <c r="E53" s="9"/>
      <c r="F53" s="11" t="s">
        <v>118</v>
      </c>
      <c r="G53" s="11">
        <v>1000</v>
      </c>
      <c r="H53" s="8">
        <v>0.39</v>
      </c>
      <c r="I53" s="11">
        <f t="shared" si="1"/>
        <v>390</v>
      </c>
      <c r="J53" s="19"/>
    </row>
    <row r="54" s="2" customFormat="1" ht="36.95" customHeight="1" spans="1:12">
      <c r="A54" s="8">
        <v>50</v>
      </c>
      <c r="B54" s="9" t="s">
        <v>177</v>
      </c>
      <c r="C54" s="9" t="s">
        <v>178</v>
      </c>
      <c r="D54" s="10" t="s">
        <v>127</v>
      </c>
      <c r="E54" s="12" t="s">
        <v>179</v>
      </c>
      <c r="F54" s="11" t="s">
        <v>118</v>
      </c>
      <c r="G54" s="11">
        <v>5</v>
      </c>
      <c r="H54" s="8">
        <v>314</v>
      </c>
      <c r="I54" s="11">
        <f t="shared" si="1"/>
        <v>1570</v>
      </c>
      <c r="J54" s="17" t="s">
        <v>26</v>
      </c>
      <c r="L54" s="2">
        <f>267.5*2</f>
        <v>535</v>
      </c>
    </row>
    <row r="55" s="2" customFormat="1" ht="33.95" customHeight="1" spans="1:13">
      <c r="A55" s="8">
        <v>51</v>
      </c>
      <c r="B55" s="9" t="s">
        <v>177</v>
      </c>
      <c r="C55" s="9" t="s">
        <v>180</v>
      </c>
      <c r="D55" s="10" t="s">
        <v>127</v>
      </c>
      <c r="E55" s="12" t="s">
        <v>179</v>
      </c>
      <c r="F55" s="11" t="s">
        <v>118</v>
      </c>
      <c r="G55" s="11">
        <v>5</v>
      </c>
      <c r="H55" s="8">
        <v>222.2</v>
      </c>
      <c r="I55" s="11">
        <f t="shared" si="1"/>
        <v>1111</v>
      </c>
      <c r="J55" s="18"/>
      <c r="M55" s="2">
        <f>130.68*0.67</f>
        <v>87.5556</v>
      </c>
    </row>
    <row r="56" s="2" customFormat="1" ht="30.95" customHeight="1" spans="1:12">
      <c r="A56" s="8">
        <v>52</v>
      </c>
      <c r="B56" s="9" t="s">
        <v>177</v>
      </c>
      <c r="C56" s="9" t="s">
        <v>181</v>
      </c>
      <c r="D56" s="10" t="s">
        <v>127</v>
      </c>
      <c r="E56" s="12" t="s">
        <v>179</v>
      </c>
      <c r="F56" s="11" t="s">
        <v>118</v>
      </c>
      <c r="G56" s="11">
        <v>60</v>
      </c>
      <c r="H56" s="8">
        <v>141.3</v>
      </c>
      <c r="I56" s="11">
        <f t="shared" si="1"/>
        <v>8478</v>
      </c>
      <c r="J56" s="18"/>
      <c r="L56" s="2">
        <f>45+65</f>
        <v>110</v>
      </c>
    </row>
    <row r="57" s="2" customFormat="1" ht="35.1" customHeight="1" spans="1:10">
      <c r="A57" s="8">
        <v>53</v>
      </c>
      <c r="B57" s="9" t="s">
        <v>177</v>
      </c>
      <c r="C57" s="9" t="s">
        <v>182</v>
      </c>
      <c r="D57" s="10" t="s">
        <v>127</v>
      </c>
      <c r="E57" s="12" t="s">
        <v>179</v>
      </c>
      <c r="F57" s="11" t="s">
        <v>118</v>
      </c>
      <c r="G57" s="11">
        <v>12</v>
      </c>
      <c r="H57" s="8">
        <v>87.5</v>
      </c>
      <c r="I57" s="11">
        <f t="shared" si="1"/>
        <v>1050</v>
      </c>
      <c r="J57" s="18"/>
    </row>
    <row r="58" s="2" customFormat="1" ht="38.1" customHeight="1" spans="1:10">
      <c r="A58" s="8">
        <v>54</v>
      </c>
      <c r="B58" s="9" t="s">
        <v>177</v>
      </c>
      <c r="C58" s="9" t="s">
        <v>183</v>
      </c>
      <c r="D58" s="10" t="s">
        <v>127</v>
      </c>
      <c r="E58" s="12" t="s">
        <v>179</v>
      </c>
      <c r="F58" s="11" t="s">
        <v>118</v>
      </c>
      <c r="G58" s="11">
        <v>30</v>
      </c>
      <c r="H58" s="8">
        <v>57.2</v>
      </c>
      <c r="I58" s="11">
        <f t="shared" si="1"/>
        <v>1716</v>
      </c>
      <c r="J58" s="18"/>
    </row>
    <row r="59" s="2" customFormat="1" ht="33" customHeight="1" spans="1:10">
      <c r="A59" s="8">
        <v>55</v>
      </c>
      <c r="B59" s="9" t="s">
        <v>184</v>
      </c>
      <c r="C59" s="9" t="s">
        <v>185</v>
      </c>
      <c r="D59" s="10" t="s">
        <v>186</v>
      </c>
      <c r="E59" s="9" t="s">
        <v>187</v>
      </c>
      <c r="F59" s="11" t="s">
        <v>118</v>
      </c>
      <c r="G59" s="11">
        <v>20</v>
      </c>
      <c r="H59" s="8">
        <v>20</v>
      </c>
      <c r="I59" s="11">
        <f t="shared" si="1"/>
        <v>400</v>
      </c>
      <c r="J59" s="18"/>
    </row>
    <row r="60" s="2" customFormat="1" ht="41.1" customHeight="1" spans="1:10">
      <c r="A60" s="8">
        <v>56</v>
      </c>
      <c r="B60" s="9" t="s">
        <v>184</v>
      </c>
      <c r="C60" s="9" t="s">
        <v>188</v>
      </c>
      <c r="D60" s="10" t="s">
        <v>186</v>
      </c>
      <c r="E60" s="9" t="s">
        <v>187</v>
      </c>
      <c r="F60" s="11" t="s">
        <v>118</v>
      </c>
      <c r="G60" s="11">
        <v>200</v>
      </c>
      <c r="H60" s="8">
        <v>12</v>
      </c>
      <c r="I60" s="11">
        <f t="shared" si="1"/>
        <v>2400</v>
      </c>
      <c r="J60" s="19"/>
    </row>
    <row r="61" s="1" customFormat="1" ht="20.1" customHeight="1" spans="1:10">
      <c r="A61" s="11" t="s">
        <v>39</v>
      </c>
      <c r="B61" s="8"/>
      <c r="C61" s="11"/>
      <c r="D61" s="11"/>
      <c r="E61" s="11"/>
      <c r="F61" s="11"/>
      <c r="G61" s="11"/>
      <c r="H61" s="11"/>
      <c r="I61" s="11">
        <f>SUM(I5:I60)</f>
        <v>130767.8</v>
      </c>
      <c r="J61" s="11"/>
    </row>
    <row r="62" s="1" customFormat="1" ht="25.5" customHeight="1" spans="1:10">
      <c r="A62" s="13" t="s">
        <v>40</v>
      </c>
      <c r="B62" s="14"/>
      <c r="C62" s="14"/>
      <c r="D62" s="13" t="s">
        <v>41</v>
      </c>
      <c r="G62" s="15"/>
      <c r="H62" s="13" t="s">
        <v>42</v>
      </c>
      <c r="I62" s="14"/>
      <c r="J62" s="22"/>
    </row>
    <row r="63" s="1" customFormat="1" ht="20.25" customHeight="1" spans="1:10">
      <c r="A63" s="13"/>
      <c r="B63" s="14"/>
      <c r="C63" s="14"/>
      <c r="D63" s="13"/>
      <c r="E63" s="14"/>
      <c r="F63" s="14"/>
      <c r="G63" s="15"/>
      <c r="H63" s="14"/>
      <c r="I63" s="14"/>
      <c r="J63" s="15"/>
    </row>
    <row r="64" s="1" customFormat="1" customHeight="1" spans="1:10">
      <c r="A64" s="13"/>
      <c r="B64" s="14"/>
      <c r="C64" s="14"/>
      <c r="D64" s="13"/>
      <c r="E64" s="14"/>
      <c r="F64" s="14"/>
      <c r="G64" s="15"/>
      <c r="H64" s="14"/>
      <c r="I64" s="14"/>
      <c r="J64" s="15"/>
    </row>
    <row r="65" s="1" customFormat="1" customHeight="1" spans="1:10">
      <c r="A65" s="13"/>
      <c r="B65" s="14"/>
      <c r="C65" s="14"/>
      <c r="D65" s="13"/>
      <c r="E65" s="14"/>
      <c r="F65" s="14"/>
      <c r="G65" s="15"/>
      <c r="H65" s="14"/>
      <c r="I65" s="14"/>
      <c r="J65" s="15"/>
    </row>
    <row r="66" s="1" customFormat="1" customHeight="1" spans="1:10">
      <c r="A66" s="13"/>
      <c r="B66" s="14"/>
      <c r="C66" s="14"/>
      <c r="D66" s="13"/>
      <c r="E66" s="14"/>
      <c r="F66" s="14"/>
      <c r="G66" s="15"/>
      <c r="H66" s="14"/>
      <c r="I66" s="14"/>
      <c r="J66" s="15"/>
    </row>
    <row r="67" s="1" customFormat="1" customHeight="1" spans="1:10">
      <c r="A67" s="13"/>
      <c r="B67" s="14"/>
      <c r="C67" s="14"/>
      <c r="D67" s="13"/>
      <c r="E67" s="14"/>
      <c r="F67" s="14"/>
      <c r="G67" s="15"/>
      <c r="H67" s="14"/>
      <c r="I67" s="14"/>
      <c r="J67" s="15"/>
    </row>
    <row r="68" s="1" customFormat="1" ht="22.5" customHeight="1" spans="1:10">
      <c r="A68" s="13" t="s">
        <v>189</v>
      </c>
      <c r="D68" s="13" t="s">
        <v>45</v>
      </c>
      <c r="E68" s="1" t="s">
        <v>46</v>
      </c>
      <c r="G68" s="15"/>
      <c r="H68" s="23" t="s">
        <v>45</v>
      </c>
      <c r="I68" s="23"/>
      <c r="J68" s="15"/>
    </row>
    <row r="69" s="1" customFormat="1" ht="21" customHeight="1" spans="1:10">
      <c r="A69" s="24"/>
      <c r="B69" s="25" t="s">
        <v>48</v>
      </c>
      <c r="C69" s="25"/>
      <c r="D69" s="24"/>
      <c r="E69" s="25" t="s">
        <v>48</v>
      </c>
      <c r="F69" s="25"/>
      <c r="G69" s="26"/>
      <c r="H69" s="25"/>
      <c r="I69" s="25" t="s">
        <v>48</v>
      </c>
      <c r="J69" s="26"/>
    </row>
    <row r="70" s="1" customFormat="1" customHeight="1" spans="2:8">
      <c r="B70" s="1" t="s">
        <v>49</v>
      </c>
      <c r="E70" s="1" t="s">
        <v>50</v>
      </c>
      <c r="H70" s="1" t="s">
        <v>51</v>
      </c>
    </row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</sheetData>
  <protectedRanges>
    <protectedRange sqref="A3:J4" name="区域1"/>
  </protectedRanges>
  <mergeCells count="21">
    <mergeCell ref="A1:J1"/>
    <mergeCell ref="A2:C2"/>
    <mergeCell ref="A62:C62"/>
    <mergeCell ref="D62:G62"/>
    <mergeCell ref="H62:J62"/>
    <mergeCell ref="H68:I6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5:J12"/>
    <mergeCell ref="J13:J22"/>
    <mergeCell ref="J23:J32"/>
    <mergeCell ref="J33:J42"/>
    <mergeCell ref="J43:J53"/>
    <mergeCell ref="J54:J60"/>
  </mergeCells>
  <pageMargins left="0.74990626395218" right="0.74990626395218" top="0.999874956025852" bottom="0.999874956025852" header="0.509658526247881" footer="0.50965852624788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>
    <arrUserId title="区域1" rangeCreator="" othersAccessPermission="edit"/>
  </rangeList>
  <rangeList sheetStid="7" master="">
    <arrUserId title="区域1" rangeCreator="" othersAccessPermission="edit"/>
  </rangeList>
  <rangeList sheetStid="5" master=""/>
  <rangeList sheetStid="6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CHINA</Company>
  <Application>Yozo_Office27021597764231179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合并</vt:lpstr>
      <vt:lpstr>钢管</vt:lpstr>
      <vt:lpstr>询价表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JIE</cp:lastModifiedBy>
  <cp:revision>0</cp:revision>
  <dcterms:created xsi:type="dcterms:W3CDTF">2010-04-20T01:10:00Z</dcterms:created>
  <cp:lastPrinted>2021-03-11T02:44:00Z</cp:lastPrinted>
  <dcterms:modified xsi:type="dcterms:W3CDTF">2025-08-15T03:47:17Z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F3F62DB74CBE4961BC4F8391E0F6BA01_13</vt:lpwstr>
  </property>
</Properties>
</file>